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2014" sheetId="1" r:id="rId1"/>
  </sheets>
  <definedNames>
    <definedName name="_Sort">#REF!</definedName>
    <definedName name="CompOt">CompOt</definedName>
    <definedName name="CompRas">CompRas</definedName>
    <definedName name="Excel_BuiltIn_Print_Area" localSheetId="0">'2014'!$A$1:$B$33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'2014'!$A$1:$BW$34</definedName>
    <definedName name="пс">#REF!</definedName>
    <definedName name="Т7_тепло">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<sst xmlns="http://schemas.openxmlformats.org/spreadsheetml/2006/main" count="272" uniqueCount="63">
  <si>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</si>
  <si>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</si>
  <si>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</si>
  <si>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</si>
  <si>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</si>
  <si>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</si>
  <si>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</si>
  <si>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</si>
  <si>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</si>
  <si>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</si>
  <si>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Ноябрь 2014</t>
  </si>
  <si>
    <t>Декабрь 2014</t>
  </si>
  <si>
    <t>Год  2014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</si>
  <si>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</si>
  <si>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</si>
  <si>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</si>
  <si>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</si>
  <si>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</si>
  <si>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</si>
  <si>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</si>
  <si>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</si>
  <si>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собственной смежной сети, всего, в т.ч. из сети</t>
  </si>
  <si>
    <t>х</t>
  </si>
  <si>
    <t>1.2.</t>
  </si>
  <si>
    <t>от электростанций</t>
  </si>
  <si>
    <t>1.3.</t>
  </si>
  <si>
    <t>от сбытовых компаний (указать):</t>
  </si>
  <si>
    <t>1.3.1.</t>
  </si>
  <si>
    <t>ф. Рязаньэнерго ОАО "МРСК Центр и Приволж."</t>
  </si>
  <si>
    <t>1.3.2.</t>
  </si>
  <si>
    <t>1.3.3.</t>
  </si>
  <si>
    <t>2.</t>
  </si>
  <si>
    <t xml:space="preserve">Потери электроэнергии в сети </t>
  </si>
  <si>
    <t>то же в % (п.2/п.1)</t>
  </si>
  <si>
    <t>3.</t>
  </si>
  <si>
    <t xml:space="preserve">Полезный отпуск из сети </t>
  </si>
  <si>
    <t>3.1.</t>
  </si>
  <si>
    <t>в т.ч. потребителям сбытовых компаний розничного рынка (указать по сбытовым компаниям):</t>
  </si>
  <si>
    <t>3.1.1.</t>
  </si>
  <si>
    <t>ОАО "РЭСК"</t>
  </si>
  <si>
    <t>3.1.2.</t>
  </si>
  <si>
    <t>3.1.3.</t>
  </si>
  <si>
    <t>3.2.</t>
  </si>
  <si>
    <t>потребителям оптового рынка (указать):</t>
  </si>
  <si>
    <t>3.2.1.</t>
  </si>
  <si>
    <t>3.2.2.</t>
  </si>
  <si>
    <t>3.2.3.</t>
  </si>
  <si>
    <t>3.3.</t>
  </si>
  <si>
    <t>расход электроэнергии на собственные производственные и хозяйственные нужды</t>
  </si>
  <si>
    <t>3.4.</t>
  </si>
  <si>
    <t>сальдо переток в другие сетевые организации (транзит, указать организации):</t>
  </si>
  <si>
    <t>3.4.1.</t>
  </si>
  <si>
    <t>3.4.2.</t>
  </si>
  <si>
    <t>3.4.3.</t>
  </si>
  <si>
    <t>4.1.</t>
  </si>
  <si>
    <t>Расчетное поступление в сеть для сторонних потребителей</t>
  </si>
  <si>
    <t>4.2.</t>
  </si>
  <si>
    <t>Потери, отнесенные на сторонних потребителей</t>
  </si>
  <si>
    <t>4.3.</t>
  </si>
  <si>
    <t>Суммарный полезный отпуск на сторону</t>
  </si>
  <si>
    <t>Баланс мощности по сетям ВН, СН1,
 СН2 и НН за 2014год по ОАО «РОЭК»</t>
  </si>
  <si>
    <t>Год 2014</t>
  </si>
  <si>
    <t>Баланс электрической энергии по сетям ВН, СН1, СН2 и НН за 2014год по ОАО «РОЭК»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</si>
</sst>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 &quot;_р_._-;_-@_-"/>
    <numFmt numFmtId="165" formatCode="_-* #,##0.00\ _р_._-;\-* #,##0.00\ _р_._-;_-* \-??\ _р_._-;_-@_-"/>
    <numFmt numFmtId="166" formatCode="#,##0.000"/>
    <numFmt numFmtId="167" formatCode="0.0%"/>
    <numFmt numFmtId="168" formatCode="0.000"/>
    <numFmt numFmtId="169" formatCode="#,##0.0000"/>
  </numFmts>
  <fonts count="45">
    <font>
      <sz val="10"/>
      <name val="Arial"/>
      <family val="2"/>
    </font>
    <font>
      <sz val="10"/>
      <name val="Times New Roman CYR"/>
      <family val="1"/>
    </font>
    <font>
      <sz val="10"/>
      <name val="Arial Cyr"/>
      <family val="2"/>
    </font>
    <font>
      <sz val="10"/>
      <name val="Mang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wrapText="1"/>
      <protection/>
    </xf>
    <xf numFmtId="0" fontId="1" fillId="0" borderId="0" xfId="52" applyProtection="1">
      <alignment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49" fontId="1" fillId="0" borderId="10" xfId="52" applyNumberFormat="1" applyBorder="1" applyProtection="1">
      <alignment/>
      <protection/>
    </xf>
    <xf numFmtId="49" fontId="4" fillId="0" borderId="10" xfId="53" applyNumberFormat="1" applyFon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/>
    </xf>
    <xf numFmtId="0" fontId="1" fillId="0" borderId="10" xfId="52" applyNumberFormat="1" applyFont="1" applyFill="1" applyBorder="1" applyAlignment="1" applyProtection="1">
      <alignment horizontal="center" vertical="top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2" xfId="52" applyFont="1" applyBorder="1" applyAlignment="1">
      <alignment horizontal="center" wrapText="1"/>
      <protection/>
    </xf>
    <xf numFmtId="0" fontId="5" fillId="0" borderId="12" xfId="52" applyFont="1" applyBorder="1" applyAlignment="1">
      <alignment wrapText="1"/>
      <protection/>
    </xf>
    <xf numFmtId="166" fontId="7" fillId="0" borderId="13" xfId="52" applyNumberFormat="1" applyFont="1" applyBorder="1" applyAlignment="1">
      <alignment/>
      <protection/>
    </xf>
    <xf numFmtId="166" fontId="5" fillId="0" borderId="12" xfId="52" applyNumberFormat="1" applyFont="1" applyBorder="1" applyAlignment="1">
      <alignment/>
      <protection/>
    </xf>
    <xf numFmtId="166" fontId="1" fillId="0" borderId="12" xfId="52" applyNumberFormat="1" applyFont="1" applyBorder="1">
      <alignment/>
      <protection/>
    </xf>
    <xf numFmtId="0" fontId="6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wrapText="1"/>
      <protection/>
    </xf>
    <xf numFmtId="166" fontId="7" fillId="0" borderId="11" xfId="52" applyNumberFormat="1" applyFont="1" applyBorder="1" applyAlignment="1">
      <alignment/>
      <protection/>
    </xf>
    <xf numFmtId="166" fontId="5" fillId="0" borderId="10" xfId="52" applyNumberFormat="1" applyFont="1" applyBorder="1" applyAlignment="1">
      <alignment horizontal="center" vertical="center"/>
      <protection/>
    </xf>
    <xf numFmtId="166" fontId="5" fillId="0" borderId="10" xfId="52" applyNumberFormat="1" applyFont="1" applyBorder="1" applyAlignment="1">
      <alignment/>
      <protection/>
    </xf>
    <xf numFmtId="166" fontId="1" fillId="0" borderId="10" xfId="52" applyNumberFormat="1" applyFont="1" applyBorder="1">
      <alignment/>
      <protection/>
    </xf>
    <xf numFmtId="167" fontId="7" fillId="0" borderId="11" xfId="57" applyNumberFormat="1" applyFont="1" applyFill="1" applyBorder="1" applyAlignment="1" applyProtection="1">
      <alignment/>
      <protection/>
    </xf>
    <xf numFmtId="10" fontId="7" fillId="0" borderId="11" xfId="57" applyNumberFormat="1" applyFont="1" applyFill="1" applyBorder="1" applyAlignment="1" applyProtection="1">
      <alignment/>
      <protection/>
    </xf>
    <xf numFmtId="0" fontId="1" fillId="0" borderId="10" xfId="52" applyFont="1" applyBorder="1">
      <alignment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4" xfId="53" applyNumberFormat="1" applyFont="1" applyFill="1" applyBorder="1" applyAlignment="1" applyProtection="1">
      <alignment vertical="top" wrapText="1"/>
      <protection/>
    </xf>
    <xf numFmtId="1" fontId="1" fillId="0" borderId="10" xfId="52" applyNumberFormat="1" applyBorder="1">
      <alignment/>
      <protection/>
    </xf>
    <xf numFmtId="0" fontId="1" fillId="0" borderId="14" xfId="52" applyFont="1" applyBorder="1" applyAlignment="1">
      <alignment wrapText="1"/>
      <protection/>
    </xf>
    <xf numFmtId="168" fontId="1" fillId="0" borderId="10" xfId="52" applyNumberFormat="1" applyBorder="1">
      <alignment/>
      <protection/>
    </xf>
    <xf numFmtId="0" fontId="1" fillId="0" borderId="0" xfId="52" applyBorder="1">
      <alignment/>
      <protection/>
    </xf>
    <xf numFmtId="0" fontId="1" fillId="0" borderId="0" xfId="52" applyBorder="1" applyAlignment="1">
      <alignment wrapText="1"/>
      <protection/>
    </xf>
    <xf numFmtId="169" fontId="9" fillId="0" borderId="0" xfId="52" applyNumberFormat="1" applyFont="1">
      <alignment/>
      <protection/>
    </xf>
    <xf numFmtId="0" fontId="10" fillId="0" borderId="0" xfId="52" applyFont="1" applyAlignment="1">
      <alignment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 vertical="top" wrapText="1"/>
      <protection/>
    </xf>
    <xf numFmtId="0" fontId="5" fillId="0" borderId="10" xfId="52" applyFont="1" applyFill="1" applyBorder="1" applyAlignment="1">
      <alignment wrapText="1"/>
      <protection/>
    </xf>
    <xf numFmtId="166" fontId="7" fillId="0" borderId="11" xfId="52" applyNumberFormat="1" applyFont="1" applyFill="1" applyBorder="1" applyAlignment="1">
      <alignment/>
      <protection/>
    </xf>
    <xf numFmtId="166" fontId="5" fillId="0" borderId="10" xfId="52" applyNumberFormat="1" applyFont="1" applyFill="1" applyBorder="1" applyAlignment="1">
      <alignment horizontal="center" vertical="center"/>
      <protection/>
    </xf>
    <xf numFmtId="166" fontId="5" fillId="0" borderId="10" xfId="52" applyNumberFormat="1" applyFont="1" applyFill="1" applyBorder="1" applyAlignment="1">
      <alignment/>
      <protection/>
    </xf>
    <xf numFmtId="166" fontId="5" fillId="0" borderId="10" xfId="52" applyNumberFormat="1" applyFont="1" applyFill="1" applyBorder="1" applyAlignment="1" applyProtection="1">
      <alignment/>
      <protection locked="0"/>
    </xf>
    <xf numFmtId="166" fontId="1" fillId="0" borderId="10" xfId="52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6" fillId="0" borderId="10" xfId="52" applyFont="1" applyFill="1" applyBorder="1" applyAlignment="1">
      <alignment horizontal="center" wrapText="1"/>
      <protection/>
    </xf>
    <xf numFmtId="166" fontId="1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 applyAlignment="1">
      <alignment/>
      <protection/>
    </xf>
    <xf numFmtId="0" fontId="5" fillId="0" borderId="10" xfId="52" applyFont="1" applyFill="1" applyBorder="1" applyAlignment="1" applyProtection="1">
      <alignment wrapText="1"/>
      <protection locked="0"/>
    </xf>
    <xf numFmtId="166" fontId="7" fillId="0" borderId="10" xfId="52" applyNumberFormat="1" applyFont="1" applyFill="1" applyBorder="1" applyProtection="1">
      <alignment/>
      <protection locked="0"/>
    </xf>
    <xf numFmtId="0" fontId="6" fillId="0" borderId="10" xfId="52" applyFont="1" applyFill="1" applyBorder="1" applyAlignment="1">
      <alignment horizontal="right" wrapText="1"/>
      <protection/>
    </xf>
    <xf numFmtId="3" fontId="7" fillId="0" borderId="10" xfId="52" applyNumberFormat="1" applyFont="1" applyFill="1" applyBorder="1" applyAlignment="1">
      <alignment/>
      <protection/>
    </xf>
    <xf numFmtId="0" fontId="1" fillId="0" borderId="10" xfId="52" applyFont="1" applyFill="1" applyBorder="1" applyProtection="1">
      <alignment/>
      <protection locked="0"/>
    </xf>
    <xf numFmtId="0" fontId="1" fillId="0" borderId="10" xfId="52" applyFont="1" applyFill="1" applyBorder="1">
      <alignment/>
      <protection/>
    </xf>
    <xf numFmtId="0" fontId="8" fillId="0" borderId="16" xfId="52" applyFont="1" applyFill="1" applyBorder="1" applyAlignment="1" applyProtection="1">
      <alignment wrapText="1"/>
      <protection locked="0"/>
    </xf>
    <xf numFmtId="0" fontId="1" fillId="0" borderId="16" xfId="52" applyFont="1" applyFill="1" applyBorder="1" applyProtection="1">
      <alignment/>
      <protection locked="0"/>
    </xf>
    <xf numFmtId="0" fontId="5" fillId="0" borderId="10" xfId="52" applyFont="1" applyFill="1" applyBorder="1" applyAlignment="1">
      <alignment horizontal="justify" wrapText="1"/>
      <protection/>
    </xf>
    <xf numFmtId="0" fontId="8" fillId="0" borderId="12" xfId="52" applyFont="1" applyFill="1" applyBorder="1" applyAlignment="1" applyProtection="1">
      <alignment wrapText="1"/>
      <protection locked="0"/>
    </xf>
    <xf numFmtId="49" fontId="1" fillId="0" borderId="17" xfId="52" applyNumberFormat="1" applyBorder="1" applyProtection="1">
      <alignment/>
      <protection/>
    </xf>
    <xf numFmtId="49" fontId="4" fillId="0" borderId="17" xfId="53" applyNumberFormat="1" applyFont="1" applyFill="1" applyBorder="1" applyAlignment="1" applyProtection="1">
      <alignment vertical="top"/>
      <protection/>
    </xf>
    <xf numFmtId="49" fontId="1" fillId="0" borderId="17" xfId="52" applyNumberFormat="1" applyFont="1" applyBorder="1" applyAlignment="1">
      <alignment horizontal="center" vertical="center"/>
      <protection/>
    </xf>
    <xf numFmtId="0" fontId="1" fillId="0" borderId="17" xfId="52" applyNumberFormat="1" applyFont="1" applyFill="1" applyBorder="1" applyAlignment="1" applyProtection="1">
      <alignment horizontal="center" vertical="top"/>
      <protection/>
    </xf>
    <xf numFmtId="0" fontId="1" fillId="0" borderId="17" xfId="52" applyNumberFormat="1" applyFont="1" applyFill="1" applyBorder="1" applyAlignment="1" applyProtection="1">
      <alignment horizontal="center" vertical="center" wrapText="1"/>
      <protection/>
    </xf>
    <xf numFmtId="0" fontId="5" fillId="0" borderId="17" xfId="52" applyNumberFormat="1" applyFont="1" applyFill="1" applyBorder="1" applyAlignment="1" applyProtection="1">
      <alignment horizontal="center" vertical="center" wrapText="1"/>
      <protection/>
    </xf>
    <xf numFmtId="0" fontId="6" fillId="0" borderId="17" xfId="52" applyFont="1" applyBorder="1" applyAlignment="1">
      <alignment horizontal="center" wrapText="1"/>
      <protection/>
    </xf>
    <xf numFmtId="0" fontId="5" fillId="0" borderId="17" xfId="52" applyFont="1" applyBorder="1" applyAlignment="1">
      <alignment wrapText="1"/>
      <protection/>
    </xf>
    <xf numFmtId="166" fontId="7" fillId="0" borderId="17" xfId="52" applyNumberFormat="1" applyFont="1" applyBorder="1" applyAlignment="1">
      <alignment/>
      <protection/>
    </xf>
    <xf numFmtId="166" fontId="5" fillId="0" borderId="17" xfId="52" applyNumberFormat="1" applyFont="1" applyBorder="1" applyAlignment="1">
      <alignment/>
      <protection/>
    </xf>
    <xf numFmtId="166" fontId="1" fillId="0" borderId="17" xfId="52" applyNumberFormat="1" applyFont="1" applyBorder="1">
      <alignment/>
      <protection/>
    </xf>
    <xf numFmtId="0" fontId="5" fillId="0" borderId="17" xfId="52" applyFont="1" applyBorder="1" applyAlignment="1">
      <alignment horizontal="left" wrapText="1"/>
      <protection/>
    </xf>
    <xf numFmtId="166" fontId="5" fillId="0" borderId="17" xfId="52" applyNumberFormat="1" applyFont="1" applyBorder="1" applyAlignment="1">
      <alignment horizontal="center" vertical="center"/>
      <protection/>
    </xf>
    <xf numFmtId="0" fontId="5" fillId="0" borderId="17" xfId="52" applyFont="1" applyFill="1" applyBorder="1" applyAlignment="1">
      <alignment wrapText="1"/>
      <protection/>
    </xf>
    <xf numFmtId="166" fontId="7" fillId="0" borderId="17" xfId="52" applyNumberFormat="1" applyFont="1" applyFill="1" applyBorder="1" applyAlignment="1">
      <alignment/>
      <protection/>
    </xf>
    <xf numFmtId="166" fontId="5" fillId="0" borderId="17" xfId="52" applyNumberFormat="1" applyFont="1" applyFill="1" applyBorder="1" applyAlignment="1">
      <alignment horizontal="center" vertical="center"/>
      <protection/>
    </xf>
    <xf numFmtId="166" fontId="5" fillId="0" borderId="17" xfId="52" applyNumberFormat="1" applyFont="1" applyFill="1" applyBorder="1" applyAlignment="1">
      <alignment/>
      <protection/>
    </xf>
    <xf numFmtId="166" fontId="5" fillId="0" borderId="17" xfId="52" applyNumberFormat="1" applyFont="1" applyFill="1" applyBorder="1" applyAlignment="1" applyProtection="1">
      <alignment/>
      <protection locked="0"/>
    </xf>
    <xf numFmtId="166" fontId="1" fillId="0" borderId="17" xfId="52" applyNumberFormat="1" applyFont="1" applyFill="1" applyBorder="1" applyProtection="1">
      <alignment/>
      <protection locked="0"/>
    </xf>
    <xf numFmtId="166" fontId="1" fillId="0" borderId="17" xfId="52" applyNumberFormat="1" applyFont="1" applyFill="1" applyBorder="1">
      <alignment/>
      <protection/>
    </xf>
    <xf numFmtId="0" fontId="5" fillId="0" borderId="17" xfId="52" applyFont="1" applyFill="1" applyBorder="1" applyAlignment="1" applyProtection="1">
      <alignment wrapText="1"/>
      <protection locked="0"/>
    </xf>
    <xf numFmtId="166" fontId="7" fillId="0" borderId="17" xfId="52" applyNumberFormat="1" applyFont="1" applyFill="1" applyBorder="1" applyProtection="1">
      <alignment/>
      <protection locked="0"/>
    </xf>
    <xf numFmtId="167" fontId="7" fillId="0" borderId="17" xfId="57" applyNumberFormat="1" applyFont="1" applyFill="1" applyBorder="1" applyAlignment="1" applyProtection="1">
      <alignment/>
      <protection/>
    </xf>
    <xf numFmtId="10" fontId="7" fillId="0" borderId="17" xfId="57" applyNumberFormat="1" applyFont="1" applyFill="1" applyBorder="1" applyAlignment="1" applyProtection="1">
      <alignment/>
      <protection/>
    </xf>
    <xf numFmtId="0" fontId="6" fillId="0" borderId="17" xfId="52" applyFont="1" applyBorder="1" applyAlignment="1">
      <alignment horizontal="right" wrapText="1"/>
      <protection/>
    </xf>
    <xf numFmtId="3" fontId="7" fillId="0" borderId="17" xfId="52" applyNumberFormat="1" applyFont="1" applyFill="1" applyBorder="1" applyAlignment="1">
      <alignment/>
      <protection/>
    </xf>
    <xf numFmtId="0" fontId="1" fillId="0" borderId="17" xfId="52" applyFont="1" applyFill="1" applyBorder="1" applyProtection="1">
      <alignment/>
      <protection locked="0"/>
    </xf>
    <xf numFmtId="168" fontId="7" fillId="0" borderId="17" xfId="52" applyNumberFormat="1" applyFont="1" applyFill="1" applyBorder="1" applyAlignment="1">
      <alignment/>
      <protection/>
    </xf>
    <xf numFmtId="168" fontId="1" fillId="0" borderId="17" xfId="52" applyNumberFormat="1" applyFont="1" applyFill="1" applyBorder="1" applyProtection="1">
      <alignment/>
      <protection locked="0"/>
    </xf>
    <xf numFmtId="0" fontId="1" fillId="0" borderId="17" xfId="52" applyFont="1" applyFill="1" applyBorder="1">
      <alignment/>
      <protection/>
    </xf>
    <xf numFmtId="168" fontId="1" fillId="0" borderId="17" xfId="52" applyNumberFormat="1" applyFont="1" applyFill="1" applyBorder="1">
      <alignment/>
      <protection/>
    </xf>
    <xf numFmtId="0" fontId="8" fillId="0" borderId="17" xfId="52" applyFont="1" applyFill="1" applyBorder="1" applyAlignment="1" applyProtection="1">
      <alignment wrapText="1"/>
      <protection locked="0"/>
    </xf>
    <xf numFmtId="0" fontId="5" fillId="0" borderId="17" xfId="52" applyFont="1" applyFill="1" applyBorder="1" applyAlignment="1">
      <alignment horizontal="justify" wrapText="1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 wrapText="1"/>
      <protection/>
    </xf>
    <xf numFmtId="1" fontId="1" fillId="0" borderId="17" xfId="52" applyNumberFormat="1" applyBorder="1">
      <alignment/>
      <protection/>
    </xf>
    <xf numFmtId="0" fontId="1" fillId="0" borderId="17" xfId="52" applyFont="1" applyBorder="1">
      <alignment/>
      <protection/>
    </xf>
    <xf numFmtId="0" fontId="1" fillId="0" borderId="17" xfId="52" applyFont="1" applyBorder="1" applyAlignment="1">
      <alignment wrapText="1"/>
      <protection/>
    </xf>
    <xf numFmtId="0" fontId="1" fillId="0" borderId="17" xfId="52" applyBorder="1">
      <alignment/>
      <protection/>
    </xf>
    <xf numFmtId="168" fontId="1" fillId="0" borderId="17" xfId="52" applyNumberForma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EZ37"/>
  <sheetViews>
    <sheetView showGridLines="0" tabSelected="1" view="pageBreakPreview" zoomScale="95" zoomScaleNormal="68" zoomScaleSheetLayoutView="95" zoomScalePageLayoutView="0" workbookViewId="0" topLeftCell="A1">
      <pane xSplit="2" topLeftCell="BA1" activePane="topRight" state="frozen"/>
      <selection pane="topLeft" activeCell="A1" sqref="A1"/>
      <selection pane="topRight" activeCell="BL40" sqref="BL40"/>
    </sheetView>
  </sheetViews>
  <sheetFormatPr defaultColWidth="9.140625" defaultRowHeight="12.75"/>
  <cols>
    <col min="1" max="1" width="5.57421875" style="1" customWidth="1"/>
    <col min="2" max="2" width="42.28125" style="2" customWidth="1"/>
    <col min="3" max="62" width="0" style="1" hidden="1" customWidth="1"/>
    <col min="63" max="63" width="13.28125" style="1" customWidth="1"/>
    <col min="64" max="67" width="11.57421875" style="1" customWidth="1"/>
    <col min="68" max="68" width="1.8515625" style="0" customWidth="1"/>
    <col min="69" max="69" width="8.00390625" style="0" customWidth="1"/>
    <col min="70" max="70" width="43.57421875" style="0" customWidth="1"/>
    <col min="71" max="71" width="14.28125" style="0" customWidth="1"/>
    <col min="72" max="75" width="10.28125" style="0" customWidth="1"/>
    <col min="76" max="16384" width="8.00390625" style="0" customWidth="1"/>
  </cols>
  <sheetData>
    <row r="1" spans="1:75" ht="48" customHeight="1">
      <c r="A1" s="3"/>
      <c r="B1" s="4" t="s">
        <v>62</v>
      </c>
      <c r="BQ1" s="3"/>
      <c r="BR1" s="38" t="s">
        <v>60</v>
      </c>
      <c r="BS1" s="38"/>
      <c r="BT1" s="38"/>
      <c r="BU1" s="38"/>
      <c r="BV1" s="1"/>
      <c r="BW1" s="1"/>
    </row>
    <row r="2" spans="1:156" s="7" customFormat="1" ht="16.5" customHeight="1">
      <c r="A2" s="59"/>
      <c r="B2" s="60"/>
      <c r="C2" s="61" t="s">
        <v>0</v>
      </c>
      <c r="D2" s="61"/>
      <c r="E2" s="61"/>
      <c r="F2" s="61"/>
      <c r="G2" s="61"/>
      <c r="H2" s="61" t="s">
        <v>1</v>
      </c>
      <c r="I2" s="61"/>
      <c r="J2" s="61"/>
      <c r="K2" s="61"/>
      <c r="L2" s="61"/>
      <c r="M2" s="61" t="s">
        <v>2</v>
      </c>
      <c r="N2" s="61"/>
      <c r="O2" s="61"/>
      <c r="P2" s="61"/>
      <c r="Q2" s="61"/>
      <c r="R2" s="61" t="s">
        <v>3</v>
      </c>
      <c r="S2" s="61"/>
      <c r="T2" s="61"/>
      <c r="U2" s="61"/>
      <c r="V2" s="61"/>
      <c r="W2" s="61" t="s">
        <v>4</v>
      </c>
      <c r="X2" s="61"/>
      <c r="Y2" s="61"/>
      <c r="Z2" s="61"/>
      <c r="AA2" s="61"/>
      <c r="AB2" s="61" t="s">
        <v>5</v>
      </c>
      <c r="AC2" s="61"/>
      <c r="AD2" s="61"/>
      <c r="AE2" s="61"/>
      <c r="AF2" s="61"/>
      <c r="AG2" s="61" t="s">
        <v>6</v>
      </c>
      <c r="AH2" s="61"/>
      <c r="AI2" s="61"/>
      <c r="AJ2" s="61"/>
      <c r="AK2" s="61"/>
      <c r="AL2" s="61" t="s">
        <v>7</v>
      </c>
      <c r="AM2" s="61"/>
      <c r="AN2" s="61"/>
      <c r="AO2" s="61"/>
      <c r="AP2" s="61"/>
      <c r="AQ2" s="61" t="s">
        <v>8</v>
      </c>
      <c r="AR2" s="61"/>
      <c r="AS2" s="61"/>
      <c r="AT2" s="61"/>
      <c r="AU2" s="61"/>
      <c r="AV2" s="61" t="s">
        <v>9</v>
      </c>
      <c r="AW2" s="61"/>
      <c r="AX2" s="61"/>
      <c r="AY2" s="61"/>
      <c r="AZ2" s="61"/>
      <c r="BA2" s="61" t="s">
        <v>10</v>
      </c>
      <c r="BB2" s="61"/>
      <c r="BC2" s="61"/>
      <c r="BD2" s="61"/>
      <c r="BE2" s="61"/>
      <c r="BF2" s="61" t="s">
        <v>11</v>
      </c>
      <c r="BG2" s="61"/>
      <c r="BH2" s="61"/>
      <c r="BI2" s="61"/>
      <c r="BJ2" s="61"/>
      <c r="BK2" s="61" t="s">
        <v>12</v>
      </c>
      <c r="BL2" s="61"/>
      <c r="BM2" s="61"/>
      <c r="BN2" s="61"/>
      <c r="BO2" s="61"/>
      <c r="BP2"/>
      <c r="BQ2" s="5"/>
      <c r="BR2" s="6"/>
      <c r="BS2" s="37" t="s">
        <v>61</v>
      </c>
      <c r="BT2" s="37"/>
      <c r="BU2" s="37"/>
      <c r="BV2" s="37"/>
      <c r="BW2" s="37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75" ht="29.25" customHeight="1">
      <c r="A3" s="62"/>
      <c r="B3" s="63"/>
      <c r="C3" s="64" t="s">
        <v>13</v>
      </c>
      <c r="D3" s="64" t="s">
        <v>14</v>
      </c>
      <c r="E3" s="64" t="s">
        <v>15</v>
      </c>
      <c r="F3" s="64" t="s">
        <v>16</v>
      </c>
      <c r="G3" s="64" t="s">
        <v>17</v>
      </c>
      <c r="H3" s="64" t="s">
        <v>13</v>
      </c>
      <c r="I3" s="64" t="s">
        <v>14</v>
      </c>
      <c r="J3" s="64" t="s">
        <v>15</v>
      </c>
      <c r="K3" s="64" t="s">
        <v>16</v>
      </c>
      <c r="L3" s="64" t="s">
        <v>17</v>
      </c>
      <c r="M3" s="64" t="s">
        <v>13</v>
      </c>
      <c r="N3" s="64" t="s">
        <v>14</v>
      </c>
      <c r="O3" s="64" t="s">
        <v>15</v>
      </c>
      <c r="P3" s="64" t="s">
        <v>16</v>
      </c>
      <c r="Q3" s="64" t="s">
        <v>17</v>
      </c>
      <c r="R3" s="64" t="s">
        <v>13</v>
      </c>
      <c r="S3" s="64" t="s">
        <v>14</v>
      </c>
      <c r="T3" s="64" t="s">
        <v>15</v>
      </c>
      <c r="U3" s="64" t="s">
        <v>16</v>
      </c>
      <c r="V3" s="64" t="s">
        <v>17</v>
      </c>
      <c r="W3" s="64" t="s">
        <v>13</v>
      </c>
      <c r="X3" s="64" t="s">
        <v>14</v>
      </c>
      <c r="Y3" s="64" t="s">
        <v>15</v>
      </c>
      <c r="Z3" s="64" t="s">
        <v>16</v>
      </c>
      <c r="AA3" s="64" t="s">
        <v>17</v>
      </c>
      <c r="AB3" s="64" t="s">
        <v>13</v>
      </c>
      <c r="AC3" s="64" t="s">
        <v>14</v>
      </c>
      <c r="AD3" s="64" t="s">
        <v>15</v>
      </c>
      <c r="AE3" s="64" t="s">
        <v>16</v>
      </c>
      <c r="AF3" s="64" t="s">
        <v>17</v>
      </c>
      <c r="AG3" s="64" t="s">
        <v>13</v>
      </c>
      <c r="AH3" s="64" t="s">
        <v>14</v>
      </c>
      <c r="AI3" s="64" t="s">
        <v>15</v>
      </c>
      <c r="AJ3" s="64" t="s">
        <v>16</v>
      </c>
      <c r="AK3" s="64" t="s">
        <v>17</v>
      </c>
      <c r="AL3" s="64" t="s">
        <v>13</v>
      </c>
      <c r="AM3" s="64" t="s">
        <v>14</v>
      </c>
      <c r="AN3" s="64" t="s">
        <v>15</v>
      </c>
      <c r="AO3" s="64" t="s">
        <v>16</v>
      </c>
      <c r="AP3" s="64" t="s">
        <v>17</v>
      </c>
      <c r="AQ3" s="64" t="s">
        <v>13</v>
      </c>
      <c r="AR3" s="64" t="s">
        <v>14</v>
      </c>
      <c r="AS3" s="64" t="s">
        <v>15</v>
      </c>
      <c r="AT3" s="64" t="s">
        <v>16</v>
      </c>
      <c r="AU3" s="64" t="s">
        <v>17</v>
      </c>
      <c r="AV3" s="64" t="s">
        <v>13</v>
      </c>
      <c r="AW3" s="64" t="s">
        <v>14</v>
      </c>
      <c r="AX3" s="64" t="s">
        <v>15</v>
      </c>
      <c r="AY3" s="64" t="s">
        <v>16</v>
      </c>
      <c r="AZ3" s="64" t="s">
        <v>17</v>
      </c>
      <c r="BA3" s="64" t="s">
        <v>13</v>
      </c>
      <c r="BB3" s="64" t="s">
        <v>14</v>
      </c>
      <c r="BC3" s="64" t="s">
        <v>15</v>
      </c>
      <c r="BD3" s="64" t="s">
        <v>16</v>
      </c>
      <c r="BE3" s="64" t="s">
        <v>17</v>
      </c>
      <c r="BF3" s="64" t="s">
        <v>13</v>
      </c>
      <c r="BG3" s="64" t="s">
        <v>14</v>
      </c>
      <c r="BH3" s="64" t="s">
        <v>15</v>
      </c>
      <c r="BI3" s="64" t="s">
        <v>16</v>
      </c>
      <c r="BJ3" s="64" t="s">
        <v>17</v>
      </c>
      <c r="BK3" s="64" t="s">
        <v>13</v>
      </c>
      <c r="BL3" s="64" t="s">
        <v>14</v>
      </c>
      <c r="BM3" s="64" t="s">
        <v>15</v>
      </c>
      <c r="BN3" s="64" t="s">
        <v>16</v>
      </c>
      <c r="BO3" s="64" t="s">
        <v>17</v>
      </c>
      <c r="BQ3" s="8"/>
      <c r="BR3" s="9"/>
      <c r="BS3" s="10" t="s">
        <v>13</v>
      </c>
      <c r="BT3" s="11" t="s">
        <v>14</v>
      </c>
      <c r="BU3" s="11" t="s">
        <v>15</v>
      </c>
      <c r="BV3" s="11" t="s">
        <v>16</v>
      </c>
      <c r="BW3" s="11" t="s">
        <v>17</v>
      </c>
    </row>
    <row r="4" spans="1:75" ht="15" customHeight="1">
      <c r="A4" s="65" t="s">
        <v>18</v>
      </c>
      <c r="B4" s="66" t="s">
        <v>19</v>
      </c>
      <c r="C4" s="67"/>
      <c r="D4" s="68">
        <f>D16+D14+E6+F6+G6</f>
        <v>6.139089236967266E-12</v>
      </c>
      <c r="E4" s="68">
        <f>E16+E14+F7+G7</f>
        <v>1711.473000000006</v>
      </c>
      <c r="F4" s="68">
        <f>F16+F14+G8</f>
        <v>48732.013000000006</v>
      </c>
      <c r="G4" s="69">
        <f>G16+G14</f>
        <v>36586.885</v>
      </c>
      <c r="H4" s="67"/>
      <c r="I4" s="68">
        <f>I16+I14+J6+K6+L6</f>
        <v>3.637978807091713E-12</v>
      </c>
      <c r="J4" s="68">
        <f>J16+J14+K7+L7</f>
        <v>1668.4640000000036</v>
      </c>
      <c r="K4" s="68">
        <f>K16+K14+L8</f>
        <v>43343.072</v>
      </c>
      <c r="L4" s="69">
        <f>L16+L14</f>
        <v>33089.826</v>
      </c>
      <c r="M4" s="67"/>
      <c r="N4" s="68">
        <f>N16+N14+O6+P6+Q6</f>
        <v>2.7284841053187847E-12</v>
      </c>
      <c r="O4" s="68">
        <f>O16+O14+P7+Q7</f>
        <v>1704.0380000000027</v>
      </c>
      <c r="P4" s="68">
        <f>P16+P14+Q8</f>
        <v>43452.027</v>
      </c>
      <c r="Q4" s="69">
        <f>Q16+Q14</f>
        <v>32780.931000000004</v>
      </c>
      <c r="R4" s="67"/>
      <c r="S4" s="68">
        <f>S16+S14+T6+U6+V6</f>
        <v>0</v>
      </c>
      <c r="T4" s="68">
        <f>T16+T14+U7+V7</f>
        <v>1371.484000000001</v>
      </c>
      <c r="U4" s="68">
        <f>U16+U14+V8</f>
        <v>38232.743</v>
      </c>
      <c r="V4" s="69">
        <f>V16+V14</f>
        <v>28698.25</v>
      </c>
      <c r="W4" s="67"/>
      <c r="X4" s="68">
        <f>X16+X14+Y6+Z6+AA6</f>
        <v>0</v>
      </c>
      <c r="Y4" s="68">
        <f>Y16+Y14+Z7+AA7</f>
        <v>1116.276</v>
      </c>
      <c r="Z4" s="68">
        <f>Z16+Z14+AA8</f>
        <v>33298.947</v>
      </c>
      <c r="AA4" s="69">
        <f>AA16+AA14</f>
        <v>25517.015</v>
      </c>
      <c r="AB4" s="67"/>
      <c r="AC4" s="68">
        <f>AC16+AC14+AD6+AE6+AF6</f>
        <v>3.865352482534945E-12</v>
      </c>
      <c r="AD4" s="68">
        <f>AD16+AD14+AE7+AF7</f>
        <v>1074.505000000004</v>
      </c>
      <c r="AE4" s="68">
        <f>AE16+AE14+AF8</f>
        <v>31109.693000000003</v>
      </c>
      <c r="AF4" s="69">
        <f>AF16+AF14</f>
        <v>24310.247000000003</v>
      </c>
      <c r="AG4" s="67"/>
      <c r="AH4" s="68">
        <f>AH16+AH14+AI6+AJ6+AK6</f>
        <v>0</v>
      </c>
      <c r="AI4" s="68">
        <f>AI16+AI14+AJ7+AK7</f>
        <v>1070.0430000000008</v>
      </c>
      <c r="AJ4" s="68">
        <f>AJ16+AJ14+AK8</f>
        <v>32525.038</v>
      </c>
      <c r="AK4" s="69">
        <f>AK16+AK14</f>
        <v>25104.019</v>
      </c>
      <c r="AL4" s="67"/>
      <c r="AM4" s="68">
        <f>AM16+AM14+AN6+AO6+AP6</f>
        <v>-5.002220859751105E-12</v>
      </c>
      <c r="AN4" s="68">
        <f>AN16+AN14+AO7+AP7</f>
        <v>1095.327999999995</v>
      </c>
      <c r="AO4" s="68">
        <f>AO16+AO14+AP8</f>
        <v>33459.782999999996</v>
      </c>
      <c r="AP4" s="69">
        <f>AP16+AP14</f>
        <v>25586.53</v>
      </c>
      <c r="AQ4" s="67"/>
      <c r="AR4" s="68">
        <f>AR16+AR14+AS6+AT6+AU6</f>
        <v>2.5011104298755527E-12</v>
      </c>
      <c r="AS4" s="68">
        <f>AS16+AS14+AT7+AU7</f>
        <v>1162.1370000000024</v>
      </c>
      <c r="AT4" s="68">
        <f>AT16+AT14+AU8</f>
        <v>33976.049</v>
      </c>
      <c r="AU4" s="69">
        <f>AU16+AU14</f>
        <v>26021.267</v>
      </c>
      <c r="AV4" s="67"/>
      <c r="AW4" s="68">
        <f>AW16+AW14+AX6+AY6+AZ6</f>
        <v>0</v>
      </c>
      <c r="AX4" s="68">
        <f>AX16+AX14+AY7+AZ7</f>
        <v>1527.0389999999984</v>
      </c>
      <c r="AY4" s="68">
        <f>AY16+AY14+AZ8</f>
        <v>42935.231</v>
      </c>
      <c r="AZ4" s="69">
        <f>AZ16+AZ14</f>
        <v>33109.394</v>
      </c>
      <c r="BA4" s="67"/>
      <c r="BB4" s="68">
        <f>BB16+BB14+BC6+BD6+BE6</f>
        <v>-6.366462912410498E-12</v>
      </c>
      <c r="BC4" s="68">
        <f>BC16+BC14+BD7+BE7</f>
        <v>1490.2269999999937</v>
      </c>
      <c r="BD4" s="68">
        <f>BD16+BD14+BE8</f>
        <v>43696.793999999994</v>
      </c>
      <c r="BE4" s="69">
        <f>BE16+BE14</f>
        <v>31336.515</v>
      </c>
      <c r="BF4" s="67"/>
      <c r="BG4" s="68">
        <f>BG16+BG14+BH6+BI6+BJ6</f>
        <v>4.774847184307873E-12</v>
      </c>
      <c r="BH4" s="68">
        <f>BH16+BH14+BI7+BJ7</f>
        <v>1582.0720000000047</v>
      </c>
      <c r="BI4" s="68">
        <f>BI16+BI14+BJ8</f>
        <v>48340.099</v>
      </c>
      <c r="BJ4" s="69">
        <f>BJ16+BJ14</f>
        <v>35565.284999999996</v>
      </c>
      <c r="BK4" s="67"/>
      <c r="BL4" s="68">
        <f>BL16+BL14+BM6+BN6+BO6</f>
        <v>6.548361852765083E-11</v>
      </c>
      <c r="BM4" s="68">
        <f>BM16+BM14+BN7+BO7</f>
        <v>16573.08600000007</v>
      </c>
      <c r="BN4" s="68">
        <f>BN16+BN14+BO8</f>
        <v>473101.48900000006</v>
      </c>
      <c r="BO4" s="69">
        <f>BO16+BO14</f>
        <v>357706.16400000005</v>
      </c>
      <c r="BQ4" s="12" t="s">
        <v>18</v>
      </c>
      <c r="BR4" s="13" t="s">
        <v>19</v>
      </c>
      <c r="BS4" s="14"/>
      <c r="BT4" s="15">
        <f>BT16+BT14+BU6+BV6+BW6</f>
        <v>-1.687538997430238E-14</v>
      </c>
      <c r="BU4" s="15">
        <f>BU16+BU14+BV7+BW7</f>
        <v>3.691521550283979</v>
      </c>
      <c r="BV4" s="15">
        <f>BV16+BV14+BW8</f>
        <v>105.37954983851206</v>
      </c>
      <c r="BW4" s="16">
        <f>BW16+BW14</f>
        <v>79.67616972936852</v>
      </c>
    </row>
    <row r="5" spans="1:75" ht="32.25" customHeight="1">
      <c r="A5" s="65" t="s">
        <v>20</v>
      </c>
      <c r="B5" s="70" t="s">
        <v>21</v>
      </c>
      <c r="C5" s="67"/>
      <c r="D5" s="71" t="s">
        <v>22</v>
      </c>
      <c r="E5" s="68">
        <f>E4-E9-E10</f>
        <v>6.139089236967266E-12</v>
      </c>
      <c r="F5" s="68">
        <f>F4-F9-F10</f>
        <v>1659.405000000006</v>
      </c>
      <c r="G5" s="69">
        <f>G4-G9-G10</f>
        <v>34469.965000000004</v>
      </c>
      <c r="H5" s="67"/>
      <c r="I5" s="71" t="s">
        <v>22</v>
      </c>
      <c r="J5" s="68">
        <f>J4-J9-J10</f>
        <v>3.637978807091713E-12</v>
      </c>
      <c r="K5" s="68">
        <f>K4-K9-K10</f>
        <v>1618.4460000000036</v>
      </c>
      <c r="L5" s="69">
        <f>L4-L9-L10</f>
        <v>31193.624</v>
      </c>
      <c r="M5" s="67"/>
      <c r="N5" s="71" t="s">
        <v>22</v>
      </c>
      <c r="O5" s="68">
        <f>O4-O9-O10</f>
        <v>2.7284841053187847E-12</v>
      </c>
      <c r="P5" s="68">
        <f>P4-P9-P10</f>
        <v>1655.2280000000028</v>
      </c>
      <c r="Q5" s="69">
        <f>Q4-Q9-Q10</f>
        <v>30903.309000000005</v>
      </c>
      <c r="R5" s="67"/>
      <c r="S5" s="71" t="s">
        <v>22</v>
      </c>
      <c r="T5" s="68">
        <f>T4-T9-T10</f>
        <v>0</v>
      </c>
      <c r="U5" s="68">
        <f>U4-U9-U10</f>
        <v>1335.434000000001</v>
      </c>
      <c r="V5" s="69">
        <f>V4-V9-V10</f>
        <v>27141.283</v>
      </c>
      <c r="W5" s="67"/>
      <c r="X5" s="71" t="s">
        <v>22</v>
      </c>
      <c r="Y5" s="68">
        <f>Y4-Y9-Y10</f>
        <v>0</v>
      </c>
      <c r="Z5" s="68">
        <f>Z4-Z9-Z10</f>
        <v>1086.911</v>
      </c>
      <c r="AA5" s="69">
        <f>AA4-AA9-AA10</f>
        <v>24120.615999999998</v>
      </c>
      <c r="AB5" s="67"/>
      <c r="AC5" s="71" t="s">
        <v>22</v>
      </c>
      <c r="AD5" s="68">
        <f>AD4-AD9-AD10</f>
        <v>3.865352482534945E-12</v>
      </c>
      <c r="AE5" s="68">
        <f>AE4-AE9-AE10</f>
        <v>1047.055000000004</v>
      </c>
      <c r="AF5" s="69">
        <f>AF4-AF9-AF10</f>
        <v>22836.604000000003</v>
      </c>
      <c r="AG5" s="67"/>
      <c r="AH5" s="71" t="s">
        <v>22</v>
      </c>
      <c r="AI5" s="68">
        <f>AI4-AI9-AI10</f>
        <v>0</v>
      </c>
      <c r="AJ5" s="68">
        <f>AJ4-AJ9-AJ10</f>
        <v>1042.308000000001</v>
      </c>
      <c r="AK5" s="69">
        <f>AK4-AK9-AK10</f>
        <v>23623.094</v>
      </c>
      <c r="AL5" s="67"/>
      <c r="AM5" s="71" t="s">
        <v>22</v>
      </c>
      <c r="AN5" s="68">
        <f>AN4-AN9-AN10</f>
        <v>-5.002220859751105E-12</v>
      </c>
      <c r="AO5" s="68">
        <f>AO4-AO9-AO10</f>
        <v>1066.207999999995</v>
      </c>
      <c r="AP5" s="69">
        <f>AP4-AP9-AP10</f>
        <v>24102.962</v>
      </c>
      <c r="AQ5" s="67"/>
      <c r="AR5" s="71" t="s">
        <v>22</v>
      </c>
      <c r="AS5" s="68">
        <f>AS4-AS9-AS10</f>
        <v>2.5011104298755527E-12</v>
      </c>
      <c r="AT5" s="68">
        <f>AT4-AT9-AT10</f>
        <v>1131.0480000000025</v>
      </c>
      <c r="AU5" s="69">
        <f>AU4-AU9-AU10</f>
        <v>24445.796</v>
      </c>
      <c r="AV5" s="67"/>
      <c r="AW5" s="71" t="s">
        <v>22</v>
      </c>
      <c r="AX5" s="68">
        <f>AX4-AX9-AX10</f>
        <v>0</v>
      </c>
      <c r="AY5" s="68">
        <f>AY4-AY9-AY10</f>
        <v>1484.9389999999985</v>
      </c>
      <c r="AZ5" s="69">
        <f>AZ4-AZ9-AZ10</f>
        <v>31252.226</v>
      </c>
      <c r="BA5" s="67"/>
      <c r="BB5" s="71" t="s">
        <v>22</v>
      </c>
      <c r="BC5" s="68">
        <f>BC4-BC9-BC10</f>
        <v>-6.366462912410498E-12</v>
      </c>
      <c r="BD5" s="68">
        <f>BD4-BD9-BD10</f>
        <v>1411.4509999999937</v>
      </c>
      <c r="BE5" s="69">
        <f>BE4-BE9-BE10</f>
        <v>29455.565</v>
      </c>
      <c r="BF5" s="67"/>
      <c r="BG5" s="71" t="s">
        <v>22</v>
      </c>
      <c r="BH5" s="68">
        <f>BH4-BH9-BH10</f>
        <v>4.774847184307873E-12</v>
      </c>
      <c r="BI5" s="68">
        <f>BI4-BI9-BI10</f>
        <v>1500.9520000000048</v>
      </c>
      <c r="BJ5" s="69">
        <f>BJ4-BJ9-BJ10</f>
        <v>33497.721</v>
      </c>
      <c r="BK5" s="67"/>
      <c r="BL5" s="71" t="s">
        <v>22</v>
      </c>
      <c r="BM5" s="68">
        <f>BM4-BM9-BM10</f>
        <v>6.548361852765083E-11</v>
      </c>
      <c r="BN5" s="68">
        <f>BN4-BN9-BN10</f>
        <v>16039.385000000068</v>
      </c>
      <c r="BO5" s="69">
        <f>BO4-BO9-BO10</f>
        <v>337042.7650000001</v>
      </c>
      <c r="BQ5" s="17" t="s">
        <v>20</v>
      </c>
      <c r="BR5" s="18" t="s">
        <v>21</v>
      </c>
      <c r="BS5" s="19"/>
      <c r="BT5" s="20" t="s">
        <v>22</v>
      </c>
      <c r="BU5" s="21">
        <f>BU4-BU9-BU10</f>
        <v>-1.687538997430238E-14</v>
      </c>
      <c r="BV5" s="21">
        <f>BV4-BV9-BV10</f>
        <v>3.572643946987398</v>
      </c>
      <c r="BW5" s="22">
        <f>BW4-BW9-BW10</f>
        <v>75.07356387125515</v>
      </c>
    </row>
    <row r="6" spans="1:75" ht="15">
      <c r="A6" s="65"/>
      <c r="B6" s="72" t="s">
        <v>14</v>
      </c>
      <c r="C6" s="73"/>
      <c r="D6" s="74" t="s">
        <v>22</v>
      </c>
      <c r="E6" s="75">
        <f>E5</f>
        <v>6.139089236967266E-12</v>
      </c>
      <c r="F6" s="76">
        <v>0</v>
      </c>
      <c r="G6" s="77"/>
      <c r="H6" s="73"/>
      <c r="I6" s="74" t="s">
        <v>22</v>
      </c>
      <c r="J6" s="75">
        <f>J5</f>
        <v>3.637978807091713E-12</v>
      </c>
      <c r="K6" s="76">
        <v>0</v>
      </c>
      <c r="L6" s="77"/>
      <c r="M6" s="73"/>
      <c r="N6" s="74" t="s">
        <v>22</v>
      </c>
      <c r="O6" s="75">
        <f>O5</f>
        <v>2.7284841053187847E-12</v>
      </c>
      <c r="P6" s="76">
        <v>0</v>
      </c>
      <c r="Q6" s="77"/>
      <c r="R6" s="73"/>
      <c r="S6" s="74" t="s">
        <v>22</v>
      </c>
      <c r="T6" s="75">
        <f>T5</f>
        <v>0</v>
      </c>
      <c r="U6" s="76">
        <v>0</v>
      </c>
      <c r="V6" s="77"/>
      <c r="W6" s="73"/>
      <c r="X6" s="74" t="s">
        <v>22</v>
      </c>
      <c r="Y6" s="75">
        <f>Y5</f>
        <v>0</v>
      </c>
      <c r="Z6" s="76">
        <v>0</v>
      </c>
      <c r="AA6" s="77"/>
      <c r="AB6" s="73"/>
      <c r="AC6" s="74" t="s">
        <v>22</v>
      </c>
      <c r="AD6" s="75">
        <f>AD5</f>
        <v>3.865352482534945E-12</v>
      </c>
      <c r="AE6" s="76">
        <v>0</v>
      </c>
      <c r="AF6" s="77"/>
      <c r="AG6" s="73"/>
      <c r="AH6" s="74" t="s">
        <v>22</v>
      </c>
      <c r="AI6" s="75">
        <f>AI5</f>
        <v>0</v>
      </c>
      <c r="AJ6" s="76">
        <v>0</v>
      </c>
      <c r="AK6" s="77"/>
      <c r="AL6" s="73"/>
      <c r="AM6" s="74" t="s">
        <v>22</v>
      </c>
      <c r="AN6" s="75">
        <f>AN5</f>
        <v>-5.002220859751105E-12</v>
      </c>
      <c r="AO6" s="76">
        <v>0</v>
      </c>
      <c r="AP6" s="77"/>
      <c r="AQ6" s="73"/>
      <c r="AR6" s="74" t="s">
        <v>22</v>
      </c>
      <c r="AS6" s="75">
        <f>AS5</f>
        <v>2.5011104298755527E-12</v>
      </c>
      <c r="AT6" s="76">
        <v>0</v>
      </c>
      <c r="AU6" s="77"/>
      <c r="AV6" s="73"/>
      <c r="AW6" s="74" t="s">
        <v>22</v>
      </c>
      <c r="AX6" s="75">
        <f>AX5</f>
        <v>0</v>
      </c>
      <c r="AY6" s="76">
        <v>0</v>
      </c>
      <c r="AZ6" s="77"/>
      <c r="BA6" s="73"/>
      <c r="BB6" s="74" t="s">
        <v>22</v>
      </c>
      <c r="BC6" s="75">
        <f>BC5</f>
        <v>-6.366462912410498E-12</v>
      </c>
      <c r="BD6" s="76">
        <v>0</v>
      </c>
      <c r="BE6" s="77"/>
      <c r="BF6" s="73"/>
      <c r="BG6" s="74" t="s">
        <v>22</v>
      </c>
      <c r="BH6" s="75">
        <f>BH5</f>
        <v>4.774847184307873E-12</v>
      </c>
      <c r="BI6" s="76">
        <v>0</v>
      </c>
      <c r="BJ6" s="77"/>
      <c r="BK6" s="73"/>
      <c r="BL6" s="74" t="s">
        <v>22</v>
      </c>
      <c r="BM6" s="75">
        <f>BM5</f>
        <v>6.548361852765083E-11</v>
      </c>
      <c r="BN6" s="76">
        <v>0</v>
      </c>
      <c r="BO6" s="77"/>
      <c r="BP6" s="45"/>
      <c r="BQ6" s="46"/>
      <c r="BR6" s="39" t="s">
        <v>14</v>
      </c>
      <c r="BS6" s="40"/>
      <c r="BT6" s="41" t="s">
        <v>22</v>
      </c>
      <c r="BU6" s="42">
        <f>BU5</f>
        <v>-1.687538997430238E-14</v>
      </c>
      <c r="BV6" s="43">
        <v>0</v>
      </c>
      <c r="BW6" s="44"/>
    </row>
    <row r="7" spans="1:75" ht="15">
      <c r="A7" s="65"/>
      <c r="B7" s="72" t="s">
        <v>15</v>
      </c>
      <c r="C7" s="73"/>
      <c r="D7" s="74" t="s">
        <v>22</v>
      </c>
      <c r="E7" s="74" t="s">
        <v>22</v>
      </c>
      <c r="F7" s="75">
        <f>F5-F6</f>
        <v>1659.405000000006</v>
      </c>
      <c r="G7" s="77"/>
      <c r="H7" s="73"/>
      <c r="I7" s="74" t="s">
        <v>22</v>
      </c>
      <c r="J7" s="74" t="s">
        <v>22</v>
      </c>
      <c r="K7" s="75">
        <f>K5-K6</f>
        <v>1618.4460000000036</v>
      </c>
      <c r="L7" s="77"/>
      <c r="M7" s="73"/>
      <c r="N7" s="74" t="s">
        <v>22</v>
      </c>
      <c r="O7" s="74" t="s">
        <v>22</v>
      </c>
      <c r="P7" s="75">
        <f>P5-P6</f>
        <v>1655.2280000000028</v>
      </c>
      <c r="Q7" s="77"/>
      <c r="R7" s="73"/>
      <c r="S7" s="74" t="s">
        <v>22</v>
      </c>
      <c r="T7" s="74" t="s">
        <v>22</v>
      </c>
      <c r="U7" s="75">
        <f>U5-U6</f>
        <v>1335.434000000001</v>
      </c>
      <c r="V7" s="77"/>
      <c r="W7" s="73"/>
      <c r="X7" s="74" t="s">
        <v>22</v>
      </c>
      <c r="Y7" s="74" t="s">
        <v>22</v>
      </c>
      <c r="Z7" s="75">
        <f>Z5-Z6</f>
        <v>1086.911</v>
      </c>
      <c r="AA7" s="77"/>
      <c r="AB7" s="73"/>
      <c r="AC7" s="74" t="s">
        <v>22</v>
      </c>
      <c r="AD7" s="74" t="s">
        <v>22</v>
      </c>
      <c r="AE7" s="75">
        <f>AE5-AE6</f>
        <v>1047.055000000004</v>
      </c>
      <c r="AF7" s="77"/>
      <c r="AG7" s="73"/>
      <c r="AH7" s="74" t="s">
        <v>22</v>
      </c>
      <c r="AI7" s="74" t="s">
        <v>22</v>
      </c>
      <c r="AJ7" s="75">
        <f>AJ5-AJ6</f>
        <v>1042.308000000001</v>
      </c>
      <c r="AK7" s="77"/>
      <c r="AL7" s="73"/>
      <c r="AM7" s="74" t="s">
        <v>22</v>
      </c>
      <c r="AN7" s="74" t="s">
        <v>22</v>
      </c>
      <c r="AO7" s="75">
        <f>AO5-AO6</f>
        <v>1066.207999999995</v>
      </c>
      <c r="AP7" s="77"/>
      <c r="AQ7" s="73"/>
      <c r="AR7" s="74" t="s">
        <v>22</v>
      </c>
      <c r="AS7" s="74" t="s">
        <v>22</v>
      </c>
      <c r="AT7" s="75">
        <f>AT5-AT6</f>
        <v>1131.0480000000025</v>
      </c>
      <c r="AU7" s="77"/>
      <c r="AV7" s="73"/>
      <c r="AW7" s="74" t="s">
        <v>22</v>
      </c>
      <c r="AX7" s="74" t="s">
        <v>22</v>
      </c>
      <c r="AY7" s="75">
        <f>AY5-AY6</f>
        <v>1484.9389999999985</v>
      </c>
      <c r="AZ7" s="77"/>
      <c r="BA7" s="73"/>
      <c r="BB7" s="74" t="s">
        <v>22</v>
      </c>
      <c r="BC7" s="74" t="s">
        <v>22</v>
      </c>
      <c r="BD7" s="75">
        <f>BD5-BD6</f>
        <v>1411.4509999999937</v>
      </c>
      <c r="BE7" s="77"/>
      <c r="BF7" s="73"/>
      <c r="BG7" s="74" t="s">
        <v>22</v>
      </c>
      <c r="BH7" s="74" t="s">
        <v>22</v>
      </c>
      <c r="BI7" s="75">
        <f>BI5-BI6</f>
        <v>1500.9520000000048</v>
      </c>
      <c r="BJ7" s="77"/>
      <c r="BK7" s="73"/>
      <c r="BL7" s="74" t="s">
        <v>22</v>
      </c>
      <c r="BM7" s="74" t="s">
        <v>22</v>
      </c>
      <c r="BN7" s="75">
        <f>BN5-BN6</f>
        <v>16039.385000000068</v>
      </c>
      <c r="BO7" s="77"/>
      <c r="BP7" s="45"/>
      <c r="BQ7" s="46"/>
      <c r="BR7" s="39" t="s">
        <v>15</v>
      </c>
      <c r="BS7" s="40"/>
      <c r="BT7" s="41" t="s">
        <v>22</v>
      </c>
      <c r="BU7" s="41" t="s">
        <v>22</v>
      </c>
      <c r="BV7" s="42">
        <f>BV5-BV6</f>
        <v>3.572643946987398</v>
      </c>
      <c r="BW7" s="44"/>
    </row>
    <row r="8" spans="1:75" ht="15">
      <c r="A8" s="65"/>
      <c r="B8" s="72" t="s">
        <v>16</v>
      </c>
      <c r="C8" s="73"/>
      <c r="D8" s="74" t="s">
        <v>22</v>
      </c>
      <c r="E8" s="74" t="s">
        <v>22</v>
      </c>
      <c r="F8" s="74" t="s">
        <v>22</v>
      </c>
      <c r="G8" s="78">
        <f>G5-G6-G7</f>
        <v>34469.965000000004</v>
      </c>
      <c r="H8" s="73"/>
      <c r="I8" s="74" t="s">
        <v>22</v>
      </c>
      <c r="J8" s="74" t="s">
        <v>22</v>
      </c>
      <c r="K8" s="74" t="s">
        <v>22</v>
      </c>
      <c r="L8" s="78">
        <f>L5-L6-L7</f>
        <v>31193.624</v>
      </c>
      <c r="M8" s="73"/>
      <c r="N8" s="74" t="s">
        <v>22</v>
      </c>
      <c r="O8" s="74" t="s">
        <v>22</v>
      </c>
      <c r="P8" s="74" t="s">
        <v>22</v>
      </c>
      <c r="Q8" s="78">
        <f>Q5-Q6-Q7</f>
        <v>30903.309000000005</v>
      </c>
      <c r="R8" s="73"/>
      <c r="S8" s="74" t="s">
        <v>22</v>
      </c>
      <c r="T8" s="74" t="s">
        <v>22</v>
      </c>
      <c r="U8" s="74" t="s">
        <v>22</v>
      </c>
      <c r="V8" s="78">
        <f>V5-V6-V7</f>
        <v>27141.283</v>
      </c>
      <c r="W8" s="73"/>
      <c r="X8" s="74" t="s">
        <v>22</v>
      </c>
      <c r="Y8" s="74" t="s">
        <v>22</v>
      </c>
      <c r="Z8" s="74" t="s">
        <v>22</v>
      </c>
      <c r="AA8" s="78">
        <f>AA5-AA6-AA7</f>
        <v>24120.615999999998</v>
      </c>
      <c r="AB8" s="73"/>
      <c r="AC8" s="74" t="s">
        <v>22</v>
      </c>
      <c r="AD8" s="74" t="s">
        <v>22</v>
      </c>
      <c r="AE8" s="74" t="s">
        <v>22</v>
      </c>
      <c r="AF8" s="78">
        <f>AF5-AF6-AF7</f>
        <v>22836.604000000003</v>
      </c>
      <c r="AG8" s="73"/>
      <c r="AH8" s="74" t="s">
        <v>22</v>
      </c>
      <c r="AI8" s="74" t="s">
        <v>22</v>
      </c>
      <c r="AJ8" s="74" t="s">
        <v>22</v>
      </c>
      <c r="AK8" s="78">
        <f>AK5-AK6-AK7</f>
        <v>23623.094</v>
      </c>
      <c r="AL8" s="73"/>
      <c r="AM8" s="74" t="s">
        <v>22</v>
      </c>
      <c r="AN8" s="74" t="s">
        <v>22</v>
      </c>
      <c r="AO8" s="74" t="s">
        <v>22</v>
      </c>
      <c r="AP8" s="78">
        <f>AP5-AP6-AP7</f>
        <v>24102.962</v>
      </c>
      <c r="AQ8" s="73"/>
      <c r="AR8" s="74" t="s">
        <v>22</v>
      </c>
      <c r="AS8" s="74" t="s">
        <v>22</v>
      </c>
      <c r="AT8" s="74" t="s">
        <v>22</v>
      </c>
      <c r="AU8" s="78">
        <f>AU5-AU6-AU7</f>
        <v>24445.796</v>
      </c>
      <c r="AV8" s="73"/>
      <c r="AW8" s="74" t="s">
        <v>22</v>
      </c>
      <c r="AX8" s="74" t="s">
        <v>22</v>
      </c>
      <c r="AY8" s="74" t="s">
        <v>22</v>
      </c>
      <c r="AZ8" s="78">
        <f>AZ5-AZ6-AZ7</f>
        <v>31252.226</v>
      </c>
      <c r="BA8" s="73"/>
      <c r="BB8" s="74" t="s">
        <v>22</v>
      </c>
      <c r="BC8" s="74" t="s">
        <v>22</v>
      </c>
      <c r="BD8" s="74" t="s">
        <v>22</v>
      </c>
      <c r="BE8" s="78">
        <f>BE5-BE6-BE7</f>
        <v>29455.565</v>
      </c>
      <c r="BF8" s="73"/>
      <c r="BG8" s="74" t="s">
        <v>22</v>
      </c>
      <c r="BH8" s="74" t="s">
        <v>22</v>
      </c>
      <c r="BI8" s="74" t="s">
        <v>22</v>
      </c>
      <c r="BJ8" s="78">
        <f>BJ5-BJ6-BJ7</f>
        <v>33497.721</v>
      </c>
      <c r="BK8" s="73"/>
      <c r="BL8" s="74" t="s">
        <v>22</v>
      </c>
      <c r="BM8" s="74" t="s">
        <v>22</v>
      </c>
      <c r="BN8" s="74" t="s">
        <v>22</v>
      </c>
      <c r="BO8" s="78">
        <f>BO5-BO6-BO7</f>
        <v>337042.7650000001</v>
      </c>
      <c r="BP8" s="45"/>
      <c r="BQ8" s="46"/>
      <c r="BR8" s="39" t="s">
        <v>16</v>
      </c>
      <c r="BS8" s="40"/>
      <c r="BT8" s="41" t="s">
        <v>22</v>
      </c>
      <c r="BU8" s="41" t="s">
        <v>22</v>
      </c>
      <c r="BV8" s="41" t="s">
        <v>22</v>
      </c>
      <c r="BW8" s="47">
        <f>BW5-BW6-BW7</f>
        <v>75.07356387125515</v>
      </c>
    </row>
    <row r="9" spans="1:75" ht="14.25" customHeight="1">
      <c r="A9" s="65" t="s">
        <v>23</v>
      </c>
      <c r="B9" s="72" t="s">
        <v>24</v>
      </c>
      <c r="C9" s="73">
        <f aca="true" t="shared" si="0" ref="C9:C14">D9+E9+F9+G9</f>
        <v>0</v>
      </c>
      <c r="D9" s="77"/>
      <c r="E9" s="77"/>
      <c r="F9" s="77"/>
      <c r="G9" s="77"/>
      <c r="H9" s="73">
        <f aca="true" t="shared" si="1" ref="H9:H14">I9+J9+K9+L9</f>
        <v>0</v>
      </c>
      <c r="I9" s="77"/>
      <c r="J9" s="77"/>
      <c r="K9" s="77"/>
      <c r="L9" s="77"/>
      <c r="M9" s="73">
        <f aca="true" t="shared" si="2" ref="M9:M14">N9+O9+P9+Q9</f>
        <v>0</v>
      </c>
      <c r="N9" s="77"/>
      <c r="O9" s="77"/>
      <c r="P9" s="77"/>
      <c r="Q9" s="77"/>
      <c r="R9" s="73">
        <f aca="true" t="shared" si="3" ref="R9:R14">S9+T9+U9+V9</f>
        <v>0</v>
      </c>
      <c r="S9" s="77"/>
      <c r="T9" s="77"/>
      <c r="U9" s="77"/>
      <c r="V9" s="77"/>
      <c r="W9" s="73">
        <f aca="true" t="shared" si="4" ref="W9:W14">X9+Y9+Z9+AA9</f>
        <v>0</v>
      </c>
      <c r="X9" s="77"/>
      <c r="Y9" s="77"/>
      <c r="Z9" s="77"/>
      <c r="AA9" s="77"/>
      <c r="AB9" s="73">
        <f aca="true" t="shared" si="5" ref="AB9:AB14">AC9+AD9+AE9+AF9</f>
        <v>0</v>
      </c>
      <c r="AC9" s="77"/>
      <c r="AD9" s="77"/>
      <c r="AE9" s="77"/>
      <c r="AF9" s="77"/>
      <c r="AG9" s="73">
        <f aca="true" t="shared" si="6" ref="AG9:AG14">AH9+AI9+AJ9+AK9</f>
        <v>0</v>
      </c>
      <c r="AH9" s="77"/>
      <c r="AI9" s="77"/>
      <c r="AJ9" s="77"/>
      <c r="AK9" s="77"/>
      <c r="AL9" s="73">
        <f aca="true" t="shared" si="7" ref="AL9:AL14">AM9+AN9+AO9+AP9</f>
        <v>0</v>
      </c>
      <c r="AM9" s="77"/>
      <c r="AN9" s="77"/>
      <c r="AO9" s="77"/>
      <c r="AP9" s="77"/>
      <c r="AQ9" s="73">
        <f aca="true" t="shared" si="8" ref="AQ9:AQ14">AR9+AS9+AT9+AU9</f>
        <v>0</v>
      </c>
      <c r="AR9" s="77"/>
      <c r="AS9" s="77"/>
      <c r="AT9" s="77"/>
      <c r="AU9" s="77"/>
      <c r="AV9" s="73">
        <f aca="true" t="shared" si="9" ref="AV9:AV14">AW9+AX9+AY9+AZ9</f>
        <v>0</v>
      </c>
      <c r="AW9" s="77"/>
      <c r="AX9" s="77"/>
      <c r="AY9" s="77"/>
      <c r="AZ9" s="77"/>
      <c r="BA9" s="73">
        <f aca="true" t="shared" si="10" ref="BA9:BA14">BB9+BC9+BD9+BE9</f>
        <v>0</v>
      </c>
      <c r="BB9" s="77"/>
      <c r="BC9" s="77"/>
      <c r="BD9" s="77"/>
      <c r="BE9" s="77"/>
      <c r="BF9" s="73">
        <f aca="true" t="shared" si="11" ref="BF9:BF14">BG9+BH9+BI9+BJ9</f>
        <v>0</v>
      </c>
      <c r="BG9" s="77"/>
      <c r="BH9" s="77"/>
      <c r="BI9" s="77"/>
      <c r="BJ9" s="77"/>
      <c r="BK9" s="73">
        <f aca="true" t="shared" si="12" ref="BK9:BK14">BL9+BM9+BN9+BO9</f>
        <v>0</v>
      </c>
      <c r="BL9" s="77"/>
      <c r="BM9" s="77"/>
      <c r="BN9" s="77"/>
      <c r="BO9" s="77"/>
      <c r="BP9" s="45"/>
      <c r="BQ9" s="46" t="s">
        <v>23</v>
      </c>
      <c r="BR9" s="39" t="s">
        <v>24</v>
      </c>
      <c r="BS9" s="48">
        <f aca="true" t="shared" si="13" ref="BS9:BS14">BT9+BU9+BV9+BW9</f>
        <v>0</v>
      </c>
      <c r="BT9" s="44"/>
      <c r="BU9" s="44"/>
      <c r="BV9" s="44"/>
      <c r="BW9" s="44"/>
    </row>
    <row r="10" spans="1:75" ht="14.25" customHeight="1">
      <c r="A10" s="65" t="s">
        <v>25</v>
      </c>
      <c r="B10" s="72" t="s">
        <v>26</v>
      </c>
      <c r="C10" s="73">
        <f t="shared" si="0"/>
        <v>50901.001</v>
      </c>
      <c r="D10" s="78">
        <f>D11+D12+D13</f>
        <v>0</v>
      </c>
      <c r="E10" s="78">
        <f>E11+E12+E13</f>
        <v>1711.473</v>
      </c>
      <c r="F10" s="78">
        <f>F11+F12+F13</f>
        <v>47072.608</v>
      </c>
      <c r="G10" s="78">
        <f>G11+G12+G13</f>
        <v>2116.92</v>
      </c>
      <c r="H10" s="73">
        <f t="shared" si="1"/>
        <v>45289.291999999994</v>
      </c>
      <c r="I10" s="78">
        <f>I11+I12+I13</f>
        <v>0</v>
      </c>
      <c r="J10" s="78">
        <f>J11+J12+J13</f>
        <v>1668.464</v>
      </c>
      <c r="K10" s="78">
        <f>K11+K12+K13</f>
        <v>41724.626</v>
      </c>
      <c r="L10" s="78">
        <f>L11+L12+L13</f>
        <v>1896.202</v>
      </c>
      <c r="M10" s="73">
        <f t="shared" si="2"/>
        <v>45378.459</v>
      </c>
      <c r="N10" s="78">
        <f>N11+N12+N13</f>
        <v>0</v>
      </c>
      <c r="O10" s="78">
        <f>O11+O12+O13</f>
        <v>1704.038</v>
      </c>
      <c r="P10" s="78">
        <f>P11+P12+P13</f>
        <v>41796.799</v>
      </c>
      <c r="Q10" s="78">
        <f>Q11+Q12+Q13</f>
        <v>1877.622</v>
      </c>
      <c r="R10" s="73">
        <f t="shared" si="3"/>
        <v>39825.759999999995</v>
      </c>
      <c r="S10" s="78">
        <f>S11+S12+S13</f>
        <v>0</v>
      </c>
      <c r="T10" s="78">
        <f>T11+T12+T13</f>
        <v>1371.484</v>
      </c>
      <c r="U10" s="78">
        <f>U11+U12+U13</f>
        <v>36897.309</v>
      </c>
      <c r="V10" s="78">
        <f>V11+V12+V13</f>
        <v>1556.967</v>
      </c>
      <c r="W10" s="73">
        <f t="shared" si="4"/>
        <v>34724.710999999996</v>
      </c>
      <c r="X10" s="78">
        <f>X11+X12+X13</f>
        <v>0</v>
      </c>
      <c r="Y10" s="78">
        <f>Y11+Y12+Y13</f>
        <v>1116.276</v>
      </c>
      <c r="Z10" s="78">
        <f>Z11+Z12+Z13</f>
        <v>32212.036</v>
      </c>
      <c r="AA10" s="78">
        <f>AA11+AA12+AA13</f>
        <v>1396.399</v>
      </c>
      <c r="AB10" s="73">
        <f t="shared" si="5"/>
        <v>32610.786</v>
      </c>
      <c r="AC10" s="78">
        <f>AC11+AC12+AC13</f>
        <v>0</v>
      </c>
      <c r="AD10" s="78">
        <f>AD11+AD12+AD13</f>
        <v>1074.505</v>
      </c>
      <c r="AE10" s="78">
        <f>AE11+AE12+AE13</f>
        <v>30062.638</v>
      </c>
      <c r="AF10" s="78">
        <f>AF11+AF12+AF13</f>
        <v>1473.643</v>
      </c>
      <c r="AG10" s="73">
        <f t="shared" si="6"/>
        <v>34033.698000000004</v>
      </c>
      <c r="AH10" s="78">
        <f>AH11+AH12+AH13</f>
        <v>0</v>
      </c>
      <c r="AI10" s="78">
        <f>AI11+AI12+AI13</f>
        <v>1070.043</v>
      </c>
      <c r="AJ10" s="78">
        <f>AJ11+AJ12+AJ13</f>
        <v>31482.73</v>
      </c>
      <c r="AK10" s="78">
        <f>AK11+AK12+AK13</f>
        <v>1480.925</v>
      </c>
      <c r="AL10" s="73">
        <f t="shared" si="7"/>
        <v>34972.471</v>
      </c>
      <c r="AM10" s="78">
        <f>AM11+AM12+AM13</f>
        <v>0</v>
      </c>
      <c r="AN10" s="78">
        <f>AN11+AN12+AN13</f>
        <v>1095.328</v>
      </c>
      <c r="AO10" s="78">
        <f>AO11+AO12+AO13</f>
        <v>32393.575</v>
      </c>
      <c r="AP10" s="78">
        <f>AP11+AP12+AP13</f>
        <v>1483.568</v>
      </c>
      <c r="AQ10" s="73">
        <f t="shared" si="8"/>
        <v>35582.609</v>
      </c>
      <c r="AR10" s="78">
        <f>AR11+AR12+AR13</f>
        <v>0</v>
      </c>
      <c r="AS10" s="78">
        <f>AS11+AS12+AS13</f>
        <v>1162.137</v>
      </c>
      <c r="AT10" s="78">
        <f>AT11+AT12+AT13</f>
        <v>32845.001</v>
      </c>
      <c r="AU10" s="78">
        <f>AU11+AU12+AU13</f>
        <v>1575.471</v>
      </c>
      <c r="AV10" s="73">
        <f t="shared" si="9"/>
        <v>44834.498999999996</v>
      </c>
      <c r="AW10" s="78">
        <f>AW11+AW12+AW13</f>
        <v>0</v>
      </c>
      <c r="AX10" s="78">
        <f>AX11+AX12+AX13</f>
        <v>1527.039</v>
      </c>
      <c r="AY10" s="78">
        <f>AY11+AY12+AY13</f>
        <v>41450.292</v>
      </c>
      <c r="AZ10" s="78">
        <f>AZ11+AZ12+AZ13</f>
        <v>1857.168</v>
      </c>
      <c r="BA10" s="73">
        <f t="shared" si="10"/>
        <v>45656.52</v>
      </c>
      <c r="BB10" s="78">
        <f>BB11+BB12+BB13</f>
        <v>0</v>
      </c>
      <c r="BC10" s="78">
        <f>BC11+BC12+BC13</f>
        <v>1490.227</v>
      </c>
      <c r="BD10" s="78">
        <f>BD11+BD12+BD13</f>
        <v>42285.343</v>
      </c>
      <c r="BE10" s="78">
        <f>BE11+BE12+BE13</f>
        <v>1880.95</v>
      </c>
      <c r="BF10" s="73">
        <f t="shared" si="11"/>
        <v>50488.782999999996</v>
      </c>
      <c r="BG10" s="78">
        <f>BG11+BG12+BG13</f>
        <v>0</v>
      </c>
      <c r="BH10" s="78">
        <f>BH11+BH12+BH13</f>
        <v>1582.072</v>
      </c>
      <c r="BI10" s="78">
        <f>BI11+BI12+BI13</f>
        <v>46839.147</v>
      </c>
      <c r="BJ10" s="78">
        <f>BJ11+BJ12+BJ13</f>
        <v>2067.564</v>
      </c>
      <c r="BK10" s="73">
        <f t="shared" si="12"/>
        <v>494298.589</v>
      </c>
      <c r="BL10" s="78">
        <f>BL11+BL12+BL13</f>
        <v>0</v>
      </c>
      <c r="BM10" s="78">
        <f>BM11+BM12+BM13</f>
        <v>16573.086000000003</v>
      </c>
      <c r="BN10" s="78">
        <f>BN11+BN12+BN13</f>
        <v>457062.104</v>
      </c>
      <c r="BO10" s="78">
        <f>BO11+BO12+BO13</f>
        <v>20663.398999999998</v>
      </c>
      <c r="BP10" s="45"/>
      <c r="BQ10" s="46" t="s">
        <v>25</v>
      </c>
      <c r="BR10" s="39" t="s">
        <v>26</v>
      </c>
      <c r="BS10" s="48">
        <f t="shared" si="13"/>
        <v>110.10103329992204</v>
      </c>
      <c r="BT10" s="47">
        <f>BT11+BT12+BT13</f>
        <v>0</v>
      </c>
      <c r="BU10" s="47">
        <f>BU11+BU12+BU13</f>
        <v>3.691521550283996</v>
      </c>
      <c r="BV10" s="47">
        <f>BV11+BV12+BV13</f>
        <v>101.80690589152466</v>
      </c>
      <c r="BW10" s="47">
        <f>BW11+BW12+BW13</f>
        <v>4.6026058581133755</v>
      </c>
    </row>
    <row r="11" spans="1:75" ht="14.25" customHeight="1">
      <c r="A11" s="65" t="s">
        <v>27</v>
      </c>
      <c r="B11" s="79" t="s">
        <v>28</v>
      </c>
      <c r="C11" s="73">
        <f t="shared" si="0"/>
        <v>50901.001</v>
      </c>
      <c r="D11" s="80"/>
      <c r="E11" s="80">
        <v>1711.473</v>
      </c>
      <c r="F11" s="80">
        <v>47072.608</v>
      </c>
      <c r="G11" s="80">
        <v>2116.92</v>
      </c>
      <c r="H11" s="73">
        <f t="shared" si="1"/>
        <v>45289.291999999994</v>
      </c>
      <c r="I11" s="80"/>
      <c r="J11" s="80">
        <v>1668.464</v>
      </c>
      <c r="K11" s="80">
        <v>41724.626</v>
      </c>
      <c r="L11" s="80">
        <v>1896.202</v>
      </c>
      <c r="M11" s="73">
        <f t="shared" si="2"/>
        <v>45378.459</v>
      </c>
      <c r="N11" s="80"/>
      <c r="O11" s="80">
        <v>1704.038</v>
      </c>
      <c r="P11" s="80">
        <v>41796.799</v>
      </c>
      <c r="Q11" s="80">
        <v>1877.622</v>
      </c>
      <c r="R11" s="73">
        <f t="shared" si="3"/>
        <v>39825.759999999995</v>
      </c>
      <c r="S11" s="80"/>
      <c r="T11" s="80">
        <v>1371.484</v>
      </c>
      <c r="U11" s="80">
        <v>36897.309</v>
      </c>
      <c r="V11" s="80">
        <v>1556.967</v>
      </c>
      <c r="W11" s="73">
        <f t="shared" si="4"/>
        <v>34724.710999999996</v>
      </c>
      <c r="X11" s="80"/>
      <c r="Y11" s="80">
        <v>1116.276</v>
      </c>
      <c r="Z11" s="80">
        <v>32212.036</v>
      </c>
      <c r="AA11" s="80">
        <v>1396.399</v>
      </c>
      <c r="AB11" s="73">
        <f t="shared" si="5"/>
        <v>32610.786</v>
      </c>
      <c r="AC11" s="80"/>
      <c r="AD11" s="80">
        <v>1074.505</v>
      </c>
      <c r="AE11" s="80">
        <v>30062.638</v>
      </c>
      <c r="AF11" s="80">
        <v>1473.643</v>
      </c>
      <c r="AG11" s="73">
        <f t="shared" si="6"/>
        <v>34033.698000000004</v>
      </c>
      <c r="AH11" s="80"/>
      <c r="AI11" s="80">
        <v>1070.043</v>
      </c>
      <c r="AJ11" s="80">
        <v>31482.73</v>
      </c>
      <c r="AK11" s="80">
        <v>1480.925</v>
      </c>
      <c r="AL11" s="73">
        <f t="shared" si="7"/>
        <v>34972.471</v>
      </c>
      <c r="AM11" s="80"/>
      <c r="AN11" s="80">
        <v>1095.328</v>
      </c>
      <c r="AO11" s="80">
        <v>32393.575</v>
      </c>
      <c r="AP11" s="80">
        <v>1483.568</v>
      </c>
      <c r="AQ11" s="73">
        <f t="shared" si="8"/>
        <v>35582.609</v>
      </c>
      <c r="AR11" s="80"/>
      <c r="AS11" s="80">
        <v>1162.137</v>
      </c>
      <c r="AT11" s="80">
        <v>32845.001</v>
      </c>
      <c r="AU11" s="80">
        <v>1575.471</v>
      </c>
      <c r="AV11" s="73">
        <f t="shared" si="9"/>
        <v>44834.498999999996</v>
      </c>
      <c r="AW11" s="80"/>
      <c r="AX11" s="80">
        <v>1527.039</v>
      </c>
      <c r="AY11" s="80">
        <v>41450.292</v>
      </c>
      <c r="AZ11" s="80">
        <v>1857.168</v>
      </c>
      <c r="BA11" s="73">
        <f t="shared" si="10"/>
        <v>45656.52</v>
      </c>
      <c r="BB11" s="80"/>
      <c r="BC11" s="80">
        <v>1490.227</v>
      </c>
      <c r="BD11" s="80">
        <v>42285.343</v>
      </c>
      <c r="BE11" s="80">
        <v>1880.95</v>
      </c>
      <c r="BF11" s="73">
        <f t="shared" si="11"/>
        <v>50488.782999999996</v>
      </c>
      <c r="BG11" s="80"/>
      <c r="BH11" s="80">
        <v>1582.072</v>
      </c>
      <c r="BI11" s="80">
        <v>46839.147</v>
      </c>
      <c r="BJ11" s="80">
        <v>2067.564</v>
      </c>
      <c r="BK11" s="73">
        <f t="shared" si="12"/>
        <v>494298.589</v>
      </c>
      <c r="BL11" s="80"/>
      <c r="BM11" s="80">
        <f>E11+J11+O11+T11+Y11+AD11+AI11+AN11+AS11+AX11+BC11+BH11</f>
        <v>16573.086000000003</v>
      </c>
      <c r="BN11" s="80">
        <f>F11+K11+P11+U11+Z11+AE11+AJ11+AO11+AT11+AY11+BD11+BI11</f>
        <v>457062.104</v>
      </c>
      <c r="BO11" s="80">
        <f>G11+L11+Q11+V11+AA11+AF11+AK11+AP11+AU11+AZ11+BE11+BJ11</f>
        <v>20663.398999999998</v>
      </c>
      <c r="BP11" s="45"/>
      <c r="BQ11" s="46" t="s">
        <v>27</v>
      </c>
      <c r="BR11" s="49" t="s">
        <v>28</v>
      </c>
      <c r="BS11" s="48">
        <f t="shared" si="13"/>
        <v>110.10103329992204</v>
      </c>
      <c r="BT11" s="50"/>
      <c r="BU11" s="50">
        <f>16573.086/365/12.3</f>
        <v>3.691521550283996</v>
      </c>
      <c r="BV11" s="50">
        <f>457062.104/365/12.3</f>
        <v>101.80690589152466</v>
      </c>
      <c r="BW11" s="50">
        <f>20663.399/365/12.3</f>
        <v>4.6026058581133755</v>
      </c>
    </row>
    <row r="12" spans="1:75" ht="14.25" customHeight="1">
      <c r="A12" s="65" t="s">
        <v>29</v>
      </c>
      <c r="B12" s="79"/>
      <c r="C12" s="73">
        <f t="shared" si="0"/>
        <v>0</v>
      </c>
      <c r="D12" s="80"/>
      <c r="E12" s="80"/>
      <c r="F12" s="80"/>
      <c r="G12" s="80"/>
      <c r="H12" s="73">
        <f t="shared" si="1"/>
        <v>0</v>
      </c>
      <c r="I12" s="80"/>
      <c r="J12" s="80"/>
      <c r="K12" s="80"/>
      <c r="L12" s="80"/>
      <c r="M12" s="73">
        <f t="shared" si="2"/>
        <v>0</v>
      </c>
      <c r="N12" s="80"/>
      <c r="O12" s="80"/>
      <c r="P12" s="80"/>
      <c r="Q12" s="80"/>
      <c r="R12" s="73">
        <f t="shared" si="3"/>
        <v>0</v>
      </c>
      <c r="S12" s="80"/>
      <c r="T12" s="80"/>
      <c r="U12" s="80"/>
      <c r="V12" s="80"/>
      <c r="W12" s="73">
        <f t="shared" si="4"/>
        <v>0</v>
      </c>
      <c r="X12" s="80"/>
      <c r="Y12" s="80"/>
      <c r="Z12" s="80"/>
      <c r="AA12" s="80"/>
      <c r="AB12" s="73">
        <f t="shared" si="5"/>
        <v>0</v>
      </c>
      <c r="AC12" s="80"/>
      <c r="AD12" s="80"/>
      <c r="AE12" s="80"/>
      <c r="AF12" s="80"/>
      <c r="AG12" s="73">
        <f t="shared" si="6"/>
        <v>0</v>
      </c>
      <c r="AH12" s="80"/>
      <c r="AI12" s="80"/>
      <c r="AJ12" s="80"/>
      <c r="AK12" s="80"/>
      <c r="AL12" s="73">
        <f t="shared" si="7"/>
        <v>0</v>
      </c>
      <c r="AM12" s="80"/>
      <c r="AN12" s="80"/>
      <c r="AO12" s="80"/>
      <c r="AP12" s="80"/>
      <c r="AQ12" s="73">
        <f t="shared" si="8"/>
        <v>0</v>
      </c>
      <c r="AR12" s="80"/>
      <c r="AS12" s="80"/>
      <c r="AT12" s="80"/>
      <c r="AU12" s="80"/>
      <c r="AV12" s="73">
        <f t="shared" si="9"/>
        <v>0</v>
      </c>
      <c r="AW12" s="80"/>
      <c r="AX12" s="80"/>
      <c r="AY12" s="80"/>
      <c r="AZ12" s="80"/>
      <c r="BA12" s="73">
        <f t="shared" si="10"/>
        <v>0</v>
      </c>
      <c r="BB12" s="80"/>
      <c r="BC12" s="80"/>
      <c r="BD12" s="80"/>
      <c r="BE12" s="80"/>
      <c r="BF12" s="73">
        <f t="shared" si="11"/>
        <v>0</v>
      </c>
      <c r="BG12" s="80"/>
      <c r="BH12" s="80"/>
      <c r="BI12" s="80"/>
      <c r="BJ12" s="80"/>
      <c r="BK12" s="73">
        <f t="shared" si="12"/>
        <v>0</v>
      </c>
      <c r="BL12" s="80"/>
      <c r="BM12" s="80"/>
      <c r="BN12" s="80"/>
      <c r="BO12" s="80"/>
      <c r="BP12" s="45"/>
      <c r="BQ12" s="46" t="s">
        <v>29</v>
      </c>
      <c r="BR12" s="49"/>
      <c r="BS12" s="48">
        <f t="shared" si="13"/>
        <v>0</v>
      </c>
      <c r="BT12" s="50"/>
      <c r="BU12" s="50"/>
      <c r="BV12" s="50"/>
      <c r="BW12" s="50"/>
    </row>
    <row r="13" spans="1:75" ht="14.25" customHeight="1">
      <c r="A13" s="65" t="s">
        <v>30</v>
      </c>
      <c r="B13" s="79"/>
      <c r="C13" s="73">
        <f t="shared" si="0"/>
        <v>0</v>
      </c>
      <c r="D13" s="80"/>
      <c r="E13" s="80"/>
      <c r="F13" s="80"/>
      <c r="G13" s="80"/>
      <c r="H13" s="73">
        <f t="shared" si="1"/>
        <v>0</v>
      </c>
      <c r="I13" s="80"/>
      <c r="J13" s="80"/>
      <c r="K13" s="80"/>
      <c r="L13" s="80"/>
      <c r="M13" s="73">
        <f t="shared" si="2"/>
        <v>0</v>
      </c>
      <c r="N13" s="80"/>
      <c r="O13" s="80"/>
      <c r="P13" s="80"/>
      <c r="Q13" s="80"/>
      <c r="R13" s="73">
        <f t="shared" si="3"/>
        <v>0</v>
      </c>
      <c r="S13" s="80"/>
      <c r="T13" s="80"/>
      <c r="U13" s="80"/>
      <c r="V13" s="80"/>
      <c r="W13" s="73">
        <f t="shared" si="4"/>
        <v>0</v>
      </c>
      <c r="X13" s="80"/>
      <c r="Y13" s="80"/>
      <c r="Z13" s="80"/>
      <c r="AA13" s="80"/>
      <c r="AB13" s="73">
        <f t="shared" si="5"/>
        <v>0</v>
      </c>
      <c r="AC13" s="80"/>
      <c r="AD13" s="80"/>
      <c r="AE13" s="80"/>
      <c r="AF13" s="80"/>
      <c r="AG13" s="73">
        <f t="shared" si="6"/>
        <v>0</v>
      </c>
      <c r="AH13" s="80"/>
      <c r="AI13" s="80"/>
      <c r="AJ13" s="80"/>
      <c r="AK13" s="80"/>
      <c r="AL13" s="73">
        <f t="shared" si="7"/>
        <v>0</v>
      </c>
      <c r="AM13" s="80"/>
      <c r="AN13" s="80"/>
      <c r="AO13" s="80"/>
      <c r="AP13" s="80"/>
      <c r="AQ13" s="73">
        <f t="shared" si="8"/>
        <v>0</v>
      </c>
      <c r="AR13" s="80"/>
      <c r="AS13" s="80"/>
      <c r="AT13" s="80"/>
      <c r="AU13" s="80"/>
      <c r="AV13" s="73">
        <f t="shared" si="9"/>
        <v>0</v>
      </c>
      <c r="AW13" s="80"/>
      <c r="AX13" s="80"/>
      <c r="AY13" s="80"/>
      <c r="AZ13" s="80"/>
      <c r="BA13" s="73">
        <f t="shared" si="10"/>
        <v>0</v>
      </c>
      <c r="BB13" s="80"/>
      <c r="BC13" s="80"/>
      <c r="BD13" s="80"/>
      <c r="BE13" s="80"/>
      <c r="BF13" s="73">
        <f t="shared" si="11"/>
        <v>0</v>
      </c>
      <c r="BG13" s="80"/>
      <c r="BH13" s="80"/>
      <c r="BI13" s="80"/>
      <c r="BJ13" s="80"/>
      <c r="BK13" s="73">
        <f t="shared" si="12"/>
        <v>0</v>
      </c>
      <c r="BL13" s="80"/>
      <c r="BM13" s="80"/>
      <c r="BN13" s="80"/>
      <c r="BO13" s="80"/>
      <c r="BP13" s="45"/>
      <c r="BQ13" s="46" t="s">
        <v>30</v>
      </c>
      <c r="BR13" s="49"/>
      <c r="BS13" s="48">
        <f t="shared" si="13"/>
        <v>0</v>
      </c>
      <c r="BT13" s="50"/>
      <c r="BU13" s="50"/>
      <c r="BV13" s="50"/>
      <c r="BW13" s="50"/>
    </row>
    <row r="14" spans="1:75" ht="14.25" customHeight="1">
      <c r="A14" s="65" t="s">
        <v>31</v>
      </c>
      <c r="B14" s="72" t="s">
        <v>32</v>
      </c>
      <c r="C14" s="73">
        <f t="shared" si="0"/>
        <v>11876.870000000003</v>
      </c>
      <c r="D14" s="80"/>
      <c r="E14" s="80">
        <v>52.068</v>
      </c>
      <c r="F14" s="80">
        <v>3477.129</v>
      </c>
      <c r="G14" s="80">
        <f>11876.87-E14-F14</f>
        <v>8347.673000000003</v>
      </c>
      <c r="H14" s="73">
        <f t="shared" si="1"/>
        <v>7460.810000000001</v>
      </c>
      <c r="I14" s="80"/>
      <c r="J14" s="80">
        <v>50.018</v>
      </c>
      <c r="K14" s="80">
        <v>3049.02</v>
      </c>
      <c r="L14" s="80">
        <f>7460.81-J14-K14</f>
        <v>4361.772000000001</v>
      </c>
      <c r="M14" s="73">
        <f t="shared" si="2"/>
        <v>9248.068</v>
      </c>
      <c r="N14" s="80"/>
      <c r="O14" s="80">
        <v>48.81</v>
      </c>
      <c r="P14" s="80">
        <v>3100.3</v>
      </c>
      <c r="Q14" s="80">
        <f>9248.068-O14-P14</f>
        <v>6098.958</v>
      </c>
      <c r="R14" s="73">
        <f t="shared" si="3"/>
        <v>5992.197</v>
      </c>
      <c r="S14" s="80"/>
      <c r="T14" s="80">
        <v>36.05</v>
      </c>
      <c r="U14" s="80">
        <v>2603.456</v>
      </c>
      <c r="V14" s="80">
        <f>5992.197-T14-U14</f>
        <v>3352.691</v>
      </c>
      <c r="W14" s="73">
        <f t="shared" si="4"/>
        <v>5335.44</v>
      </c>
      <c r="X14" s="80"/>
      <c r="Y14" s="80">
        <v>29.365</v>
      </c>
      <c r="Z14" s="80">
        <v>2300.456</v>
      </c>
      <c r="AA14" s="80">
        <f>5335.44-Y14-Z14</f>
        <v>3005.6189999999997</v>
      </c>
      <c r="AB14" s="73">
        <f t="shared" si="5"/>
        <v>4015.6550000000007</v>
      </c>
      <c r="AC14" s="80"/>
      <c r="AD14" s="80">
        <v>27.45</v>
      </c>
      <c r="AE14" s="80">
        <v>2020</v>
      </c>
      <c r="AF14" s="80">
        <f>4015.655-AD14-AE14</f>
        <v>1968.2050000000004</v>
      </c>
      <c r="AG14" s="73">
        <f t="shared" si="6"/>
        <v>4713.359</v>
      </c>
      <c r="AH14" s="80"/>
      <c r="AI14" s="80">
        <v>27.735</v>
      </c>
      <c r="AJ14" s="80">
        <v>2121.662</v>
      </c>
      <c r="AK14" s="80">
        <f>4713.359-AI14-AJ14</f>
        <v>2563.962000000001</v>
      </c>
      <c r="AL14" s="73">
        <f t="shared" si="7"/>
        <v>5449.404</v>
      </c>
      <c r="AM14" s="80"/>
      <c r="AN14" s="80">
        <v>29.12</v>
      </c>
      <c r="AO14" s="80">
        <v>2250.23</v>
      </c>
      <c r="AP14" s="80">
        <f>5449.404-AN14-AO14</f>
        <v>3170.0540000000005</v>
      </c>
      <c r="AQ14" s="73">
        <f t="shared" si="8"/>
        <v>3672.182</v>
      </c>
      <c r="AR14" s="80"/>
      <c r="AS14" s="80">
        <v>31.089</v>
      </c>
      <c r="AT14" s="80">
        <v>2416.755</v>
      </c>
      <c r="AU14" s="80">
        <f>3672.182-AS14-AT14</f>
        <v>1224.3379999999997</v>
      </c>
      <c r="AV14" s="73">
        <f t="shared" si="9"/>
        <v>8500.357</v>
      </c>
      <c r="AW14" s="80"/>
      <c r="AX14" s="80">
        <v>42.1</v>
      </c>
      <c r="AY14" s="80">
        <v>3035.75</v>
      </c>
      <c r="AZ14" s="80">
        <f>8500.357-AX14-AY14</f>
        <v>5422.507</v>
      </c>
      <c r="BA14" s="73">
        <f t="shared" si="10"/>
        <v>8476.361</v>
      </c>
      <c r="BB14" s="80"/>
      <c r="BC14" s="80">
        <v>78.776</v>
      </c>
      <c r="BD14" s="80">
        <v>5212.335</v>
      </c>
      <c r="BE14" s="80">
        <f>8476.361-BC14-BD14</f>
        <v>3185.250000000001</v>
      </c>
      <c r="BF14" s="73">
        <f t="shared" si="11"/>
        <v>10120.427</v>
      </c>
      <c r="BG14" s="80"/>
      <c r="BH14" s="80">
        <v>81.12</v>
      </c>
      <c r="BI14" s="80">
        <v>5500.005</v>
      </c>
      <c r="BJ14" s="80">
        <f>10120.427-BH14-BI14</f>
        <v>4539.301999999999</v>
      </c>
      <c r="BK14" s="73">
        <f t="shared" si="12"/>
        <v>84861.12999999999</v>
      </c>
      <c r="BL14" s="80"/>
      <c r="BM14" s="80">
        <f>E14+J14+O14+T14+Y14+AD14+AI14+AN14+AS14+AX14+BC14+BH14</f>
        <v>533.701</v>
      </c>
      <c r="BN14" s="80">
        <f>F14+K14+P14+U14+Z14+AE14+AJ14+AO14+AT14+AY14+BD14+BI14</f>
        <v>37087.098</v>
      </c>
      <c r="BO14" s="80">
        <f>G14+L14+Q14+V14+AA14+AF14+AK14+AP14+AU14+AZ14+BE14+BJ14</f>
        <v>47240.33099999999</v>
      </c>
      <c r="BP14" s="45"/>
      <c r="BQ14" s="46" t="s">
        <v>31</v>
      </c>
      <c r="BR14" s="39" t="s">
        <v>32</v>
      </c>
      <c r="BS14" s="48">
        <f t="shared" si="13"/>
        <v>18.902133867913996</v>
      </c>
      <c r="BT14" s="50"/>
      <c r="BU14" s="50">
        <f>533.701/365/12.3</f>
        <v>0.1188776032965809</v>
      </c>
      <c r="BV14" s="50">
        <f>37087.0979999999/365/12.3</f>
        <v>8.260852656197773</v>
      </c>
      <c r="BW14" s="50">
        <f>47240.331/365/12.3</f>
        <v>10.522403608419644</v>
      </c>
    </row>
    <row r="15" spans="1:75" ht="14.25" customHeight="1">
      <c r="A15" s="65"/>
      <c r="B15" s="72" t="s">
        <v>33</v>
      </c>
      <c r="C15" s="81">
        <f>IF(C10=0,0,C14/C10)</f>
        <v>0.23333273936989968</v>
      </c>
      <c r="D15" s="81">
        <f>IF(D4=0,0,D14/D4)</f>
        <v>0</v>
      </c>
      <c r="E15" s="81">
        <f>IF(E4=0,0,E14/E4)</f>
        <v>0.03042291640008333</v>
      </c>
      <c r="F15" s="81">
        <f>IF(F4=0,0,F14/F4)</f>
        <v>0.07135204942180409</v>
      </c>
      <c r="G15" s="81">
        <f>IF(G4=0,0,G14/G4)</f>
        <v>0.2281602546923577</v>
      </c>
      <c r="H15" s="81">
        <f>IF(H10=0,0,H14/H10)</f>
        <v>0.16473673291249513</v>
      </c>
      <c r="I15" s="81">
        <f>IF(I4=0,0,I14/I4)</f>
        <v>0</v>
      </c>
      <c r="J15" s="81">
        <f>IF(J4=0,0,J14/J4)</f>
        <v>0.02997847121663991</v>
      </c>
      <c r="K15" s="81">
        <f>IF(K4=0,0,K14/K4)</f>
        <v>0.07034619050537073</v>
      </c>
      <c r="L15" s="81">
        <f>IF(L4=0,0,L14/L4)</f>
        <v>0.1318161056513262</v>
      </c>
      <c r="M15" s="81">
        <f>IF(M10=0,0,M14/M10)</f>
        <v>0.2037986349426277</v>
      </c>
      <c r="N15" s="81">
        <f>IF(N4=0,0,N14/N4)</f>
        <v>0</v>
      </c>
      <c r="O15" s="81">
        <f>IF(O4=0,0,O14/O4)</f>
        <v>0.028643727428613635</v>
      </c>
      <c r="P15" s="81">
        <f>IF(P4=0,0,P14/P4)</f>
        <v>0.07134995106212191</v>
      </c>
      <c r="Q15" s="81">
        <f>IF(Q4=0,0,Q14/Q4)</f>
        <v>0.18605200688168372</v>
      </c>
      <c r="R15" s="81">
        <f>IF(R10=0,0,R14/R10)</f>
        <v>0.150460330198344</v>
      </c>
      <c r="S15" s="81">
        <f>IF(S4=0,0,S14/S4)</f>
        <v>0</v>
      </c>
      <c r="T15" s="81">
        <f>IF(T4=0,0,T14/T4)</f>
        <v>0.026285395965246382</v>
      </c>
      <c r="U15" s="81">
        <f>IF(U4=0,0,U14/U4)</f>
        <v>0.0680949310908715</v>
      </c>
      <c r="V15" s="81">
        <f>IF(V4=0,0,V14/V4)</f>
        <v>0.11682562525589539</v>
      </c>
      <c r="W15" s="81">
        <f>IF(W10=0,0,W14/W10)</f>
        <v>0.1536496588841301</v>
      </c>
      <c r="X15" s="81">
        <f>IF(X4=0,0,X14/X4)</f>
        <v>0</v>
      </c>
      <c r="Y15" s="81">
        <f>IF(Y4=0,0,Y14/Y4)</f>
        <v>0.026306218175433313</v>
      </c>
      <c r="Z15" s="81">
        <f>IF(Z4=0,0,Z14/Z4)</f>
        <v>0.06908494734082733</v>
      </c>
      <c r="AA15" s="81">
        <f>IF(AA4=0,0,AA14/AA4)</f>
        <v>0.11778881659943374</v>
      </c>
      <c r="AB15" s="81">
        <f>IF(AB10=0,0,AB14/AB10)</f>
        <v>0.123138859639875</v>
      </c>
      <c r="AC15" s="81">
        <f>IF(AC4=0,0,AC14/AC4)</f>
        <v>0</v>
      </c>
      <c r="AD15" s="81">
        <f>IF(AD4=0,0,AD14/AD4)</f>
        <v>0.025546647060739502</v>
      </c>
      <c r="AE15" s="81">
        <f>IF(AE4=0,0,AE14/AE4)</f>
        <v>0.06493153114690009</v>
      </c>
      <c r="AF15" s="81">
        <f>IF(AF4=0,0,AF14/AF4)</f>
        <v>0.08096194991354881</v>
      </c>
      <c r="AG15" s="81">
        <f>IF(AG10=0,0,AG14/AG10)</f>
        <v>0.1384909450627434</v>
      </c>
      <c r="AH15" s="81">
        <f>IF(AH4=0,0,AH14/AH4)</f>
        <v>0</v>
      </c>
      <c r="AI15" s="81">
        <f>IF(AI4=0,0,AI14/AI4)</f>
        <v>0.025919519122128715</v>
      </c>
      <c r="AJ15" s="81">
        <f>IF(AJ4=0,0,AJ14/AJ4)</f>
        <v>0.06523165322666187</v>
      </c>
      <c r="AK15" s="81">
        <f>IF(AK4=0,0,AK14/AK4)</f>
        <v>0.10213352690658818</v>
      </c>
      <c r="AL15" s="81">
        <f>IF(AL10=0,0,AL14/AL10)</f>
        <v>0.1558198161062168</v>
      </c>
      <c r="AM15" s="81">
        <f>IF(AM4=0,0,AM14/AM4)</f>
        <v>0</v>
      </c>
      <c r="AN15" s="81">
        <f>IF(AN4=0,0,AN14/AN4)</f>
        <v>0.026585643752373843</v>
      </c>
      <c r="AO15" s="81">
        <f>IF(AO4=0,0,AO14/AO4)</f>
        <v>0.06725178104113826</v>
      </c>
      <c r="AP15" s="81">
        <f>IF(AP4=0,0,AP14/AP4)</f>
        <v>0.12389542466289882</v>
      </c>
      <c r="AQ15" s="81">
        <f>IF(AQ10=0,0,AQ14/AQ10)</f>
        <v>0.10320159491396486</v>
      </c>
      <c r="AR15" s="81">
        <f>IF(AR4=0,0,AR14/AR4)</f>
        <v>0</v>
      </c>
      <c r="AS15" s="81">
        <f>IF(AS4=0,0,AS14/AS4)</f>
        <v>0.02675157920279617</v>
      </c>
      <c r="AT15" s="81">
        <f>IF(AT4=0,0,AT14/AT4)</f>
        <v>0.07113113711367676</v>
      </c>
      <c r="AU15" s="81">
        <f>IF(AU4=0,0,AU14/AU4)</f>
        <v>0.047051436811282085</v>
      </c>
      <c r="AV15" s="81">
        <f>IF(AV10=0,0,AV14/AV10)</f>
        <v>0.18959411144529575</v>
      </c>
      <c r="AW15" s="81">
        <f>IF(AW4=0,0,AW14/AW4)</f>
        <v>0</v>
      </c>
      <c r="AX15" s="81">
        <f>IF(AX4=0,0,AX14/AX4)</f>
        <v>0.027569695338494987</v>
      </c>
      <c r="AY15" s="81">
        <f>IF(AY4=0,0,AY14/AY4)</f>
        <v>0.07070533753504203</v>
      </c>
      <c r="AZ15" s="81">
        <f>IF(AZ4=0,0,AZ14/AZ4)</f>
        <v>0.16377548317556037</v>
      </c>
      <c r="BA15" s="81">
        <f>IF(BA10=0,0,BA14/BA10)</f>
        <v>0.18565499516826953</v>
      </c>
      <c r="BB15" s="81">
        <f>IF(BB4=0,0,BB14/BB4)</f>
        <v>0</v>
      </c>
      <c r="BC15" s="81">
        <f>IF(BC4=0,0,BC14/BC4)</f>
        <v>0.05286174522404998</v>
      </c>
      <c r="BD15" s="81">
        <f>IF(BD4=0,0,BD14/BD4)</f>
        <v>0.11928415160160265</v>
      </c>
      <c r="BE15" s="81">
        <f>IF(BE4=0,0,BE14/BE4)</f>
        <v>0.10164659343899604</v>
      </c>
      <c r="BF15" s="81">
        <f>IF(BF10=0,0,BF14/BF10)</f>
        <v>0.20044901854734745</v>
      </c>
      <c r="BG15" s="81">
        <f>IF(BG4=0,0,BG14/BG4)</f>
        <v>0</v>
      </c>
      <c r="BH15" s="81">
        <f>IF(BH4=0,0,BH14/BH4)</f>
        <v>0.051274531121213045</v>
      </c>
      <c r="BI15" s="81">
        <f>IF(BI4=0,0,BI14/BI4)</f>
        <v>0.11377728043130404</v>
      </c>
      <c r="BJ15" s="81">
        <f>IF(BJ4=0,0,BJ14/BJ4)</f>
        <v>0.1276329431916544</v>
      </c>
      <c r="BK15" s="82">
        <f>IF(BK10=0,0,BK14/BK10)</f>
        <v>0.17167989528693556</v>
      </c>
      <c r="BL15" s="81">
        <f>IF(BL4=0,0,BL14/BL4)</f>
        <v>0</v>
      </c>
      <c r="BM15" s="82">
        <f>IF(BM4=0,0,BM14/BM4)</f>
        <v>0.032202873984965616</v>
      </c>
      <c r="BN15" s="82">
        <f>IF(BN4=0,0,BN14/BN4)</f>
        <v>0.07839142100015668</v>
      </c>
      <c r="BO15" s="82">
        <f>IF(BO4=0,0,BO14/BO4)</f>
        <v>0.13206462665261756</v>
      </c>
      <c r="BP15" s="45"/>
      <c r="BQ15" s="46"/>
      <c r="BR15" s="39" t="s">
        <v>33</v>
      </c>
      <c r="BS15" s="24">
        <f>IF(BS10=0,0,BS14/BS10)</f>
        <v>0.17167989528693534</v>
      </c>
      <c r="BT15" s="23">
        <f>IF(BT4=0,0,BT14/BT4)</f>
        <v>0</v>
      </c>
      <c r="BU15" s="24">
        <f>IF(BU4=0,0,BU14/BU4)</f>
        <v>0.03220287398496589</v>
      </c>
      <c r="BV15" s="24">
        <f>IF(BV4=0,0,BV14/BV4)</f>
        <v>0.0783914210001565</v>
      </c>
      <c r="BW15" s="24">
        <f>IF(BW4=0,0,BW14/BW4)</f>
        <v>0.1320646266526176</v>
      </c>
    </row>
    <row r="16" spans="1:75" ht="14.25" customHeight="1">
      <c r="A16" s="65" t="s">
        <v>34</v>
      </c>
      <c r="B16" s="72" t="s">
        <v>35</v>
      </c>
      <c r="C16" s="73">
        <f aca="true" t="shared" si="14" ref="C16:C29">D16+E16+F16+G16</f>
        <v>39024.131</v>
      </c>
      <c r="D16" s="78">
        <f>D17+D21+D25+D26</f>
        <v>0</v>
      </c>
      <c r="E16" s="78">
        <f>E17+E21+E25+E26</f>
        <v>0</v>
      </c>
      <c r="F16" s="78">
        <f>F17+F21+F25+F26</f>
        <v>10784.919</v>
      </c>
      <c r="G16" s="78">
        <f>G17+G21+G25+G26</f>
        <v>28239.212</v>
      </c>
      <c r="H16" s="73">
        <f aca="true" t="shared" si="15" ref="H16:H29">I16+J16+K16+L16</f>
        <v>37828.482</v>
      </c>
      <c r="I16" s="78">
        <f>I17+I21+I25+I26</f>
        <v>0</v>
      </c>
      <c r="J16" s="78">
        <f>J17+J21+J25+J26</f>
        <v>0</v>
      </c>
      <c r="K16" s="78">
        <f>K17+K21+K25+K26</f>
        <v>9100.428</v>
      </c>
      <c r="L16" s="78">
        <f>L17+L21+L25+L26</f>
        <v>28728.054</v>
      </c>
      <c r="M16" s="73">
        <f aca="true" t="shared" si="16" ref="M16:M29">N16+O16+P16+Q16</f>
        <v>36130.391</v>
      </c>
      <c r="N16" s="78">
        <f>N17+N21+N25+N26</f>
        <v>0</v>
      </c>
      <c r="O16" s="78">
        <f>O17+O21+O25+O26</f>
        <v>0</v>
      </c>
      <c r="P16" s="78">
        <f>P17+P21+P25+P26</f>
        <v>9448.418</v>
      </c>
      <c r="Q16" s="78">
        <f>Q17+Q21+Q25+Q26</f>
        <v>26681.973</v>
      </c>
      <c r="R16" s="73">
        <f aca="true" t="shared" si="17" ref="R16:R29">S16+T16+U16+V16</f>
        <v>33833.563</v>
      </c>
      <c r="S16" s="78">
        <f>S17+S21+S25+S26</f>
        <v>0</v>
      </c>
      <c r="T16" s="78">
        <f>T17+T21+T25+T26</f>
        <v>0</v>
      </c>
      <c r="U16" s="78">
        <f>U17+U21+U25+U26</f>
        <v>8488.004</v>
      </c>
      <c r="V16" s="78">
        <f>V17+V21+V25+V26</f>
        <v>25345.559</v>
      </c>
      <c r="W16" s="73">
        <f aca="true" t="shared" si="18" ref="W16:W29">X16+Y16+Z16+AA16</f>
        <v>29389.271</v>
      </c>
      <c r="X16" s="78">
        <f>X17+X21+X25+X26</f>
        <v>0</v>
      </c>
      <c r="Y16" s="78">
        <f>Y17+Y21+Y25+Y26</f>
        <v>0</v>
      </c>
      <c r="Z16" s="78">
        <f>Z17+Z21+Z25+Z26</f>
        <v>6877.875</v>
      </c>
      <c r="AA16" s="78">
        <f>AA17+AA21+AA25+AA26</f>
        <v>22511.396</v>
      </c>
      <c r="AB16" s="73">
        <f aca="true" t="shared" si="19" ref="AB16:AB29">AC16+AD16+AE16+AF16</f>
        <v>28595.131</v>
      </c>
      <c r="AC16" s="78">
        <f>AC17+AC21+AC25+AC26</f>
        <v>0</v>
      </c>
      <c r="AD16" s="78">
        <f>AD17+AD21+AD25+AD26</f>
        <v>0</v>
      </c>
      <c r="AE16" s="78">
        <f>AE17+AE21+AE25+AE26</f>
        <v>6253.089</v>
      </c>
      <c r="AF16" s="78">
        <f>AF17+AF21+AF25+AF26</f>
        <v>22342.042</v>
      </c>
      <c r="AG16" s="73">
        <f aca="true" t="shared" si="20" ref="AG16:AG29">AH16+AI16+AJ16+AK16</f>
        <v>29320.339</v>
      </c>
      <c r="AH16" s="78">
        <f>AH17+AH21+AH25+AH26</f>
        <v>0</v>
      </c>
      <c r="AI16" s="78">
        <f>AI17+AI21+AI25+AI26</f>
        <v>0</v>
      </c>
      <c r="AJ16" s="78">
        <f>AJ17+AJ21+AJ25+AJ26</f>
        <v>6780.282</v>
      </c>
      <c r="AK16" s="78">
        <f>AK17+AK21+AK25+AK26</f>
        <v>22540.057</v>
      </c>
      <c r="AL16" s="73">
        <f aca="true" t="shared" si="21" ref="AL16:AL29">AM16+AN16+AO16+AP16</f>
        <v>29523.067</v>
      </c>
      <c r="AM16" s="78">
        <f>AM17+AM21+AM25+AM26</f>
        <v>0</v>
      </c>
      <c r="AN16" s="78">
        <f>AN17+AN21+AN25+AN26</f>
        <v>0</v>
      </c>
      <c r="AO16" s="78">
        <f>AO17+AO21+AO25+AO26</f>
        <v>7106.591</v>
      </c>
      <c r="AP16" s="78">
        <f>AP17+AP21+AP25+AP26</f>
        <v>22416.476</v>
      </c>
      <c r="AQ16" s="73">
        <f aca="true" t="shared" si="22" ref="AQ16:AQ29">AR16+AS16+AT16+AU16</f>
        <v>31910.427</v>
      </c>
      <c r="AR16" s="78">
        <f>AR17+AR21+AR25+AR26</f>
        <v>0</v>
      </c>
      <c r="AS16" s="78">
        <f>AS17+AS21+AS25+AS26</f>
        <v>0</v>
      </c>
      <c r="AT16" s="78">
        <f>AT17+AT21+AT25+AT26</f>
        <v>7113.498</v>
      </c>
      <c r="AU16" s="78">
        <f>AU17+AU21+AU25+AU26</f>
        <v>24796.929</v>
      </c>
      <c r="AV16" s="73">
        <f aca="true" t="shared" si="23" ref="AV16:AV29">AW16+AX16+AY16+AZ16</f>
        <v>36334.142</v>
      </c>
      <c r="AW16" s="78">
        <f>AW17+AW21+AW25+AW26</f>
        <v>0</v>
      </c>
      <c r="AX16" s="78">
        <f>AX17+AX21+AX25+AX26</f>
        <v>0</v>
      </c>
      <c r="AY16" s="78">
        <f>AY17+AY21+AY25+AY26</f>
        <v>8647.255</v>
      </c>
      <c r="AZ16" s="78">
        <f>AZ17+AZ21+AZ25+AZ26</f>
        <v>27686.887</v>
      </c>
      <c r="BA16" s="73">
        <f aca="true" t="shared" si="24" ref="BA16:BA29">BB16+BC16+BD16+BE16</f>
        <v>37180.159</v>
      </c>
      <c r="BB16" s="78">
        <f>BB17+BB21+BB25+BB26</f>
        <v>0</v>
      </c>
      <c r="BC16" s="78">
        <f>BC17+BC21+BC25+BC26</f>
        <v>0</v>
      </c>
      <c r="BD16" s="78">
        <f>BD17+BD21+BD25+BD26</f>
        <v>9028.894</v>
      </c>
      <c r="BE16" s="78">
        <f>BE17+BE21+BE25+BE26</f>
        <v>28151.265</v>
      </c>
      <c r="BF16" s="73">
        <f aca="true" t="shared" si="25" ref="BF16:BF29">BG16+BH16+BI16+BJ16</f>
        <v>40368.356</v>
      </c>
      <c r="BG16" s="78">
        <f>BG17+BG21+BG25+BG26</f>
        <v>0</v>
      </c>
      <c r="BH16" s="78">
        <f>BH17+BH21+BH25+BH26</f>
        <v>0</v>
      </c>
      <c r="BI16" s="78">
        <f>BI17+BI21+BI25+BI26</f>
        <v>9342.373</v>
      </c>
      <c r="BJ16" s="78">
        <f>BJ17+BJ21+BJ25+BJ26</f>
        <v>31025.983</v>
      </c>
      <c r="BK16" s="73">
        <f aca="true" t="shared" si="26" ref="BK16:BK29">BL16+BM16+BN16+BO16</f>
        <v>409437.45900000003</v>
      </c>
      <c r="BL16" s="78">
        <f>BL17+BL21+BL25+BL26</f>
        <v>0</v>
      </c>
      <c r="BM16" s="78">
        <f>BM17+BM21+BM25+BM26</f>
        <v>0</v>
      </c>
      <c r="BN16" s="78">
        <f>BN17+BN21+BN25+BN26</f>
        <v>98971.62599999999</v>
      </c>
      <c r="BO16" s="78">
        <f>BO17+BO21+BO25+BO26</f>
        <v>310465.83300000004</v>
      </c>
      <c r="BP16" s="45"/>
      <c r="BQ16" s="46" t="s">
        <v>34</v>
      </c>
      <c r="BR16" s="39" t="s">
        <v>35</v>
      </c>
      <c r="BS16" s="48">
        <f aca="true" t="shared" si="27" ref="BS16:BS29">BT16+BU16+BV16+BW16</f>
        <v>91.198899432008</v>
      </c>
      <c r="BT16" s="47">
        <f>BT17+BT21+BT25+BT26</f>
        <v>0</v>
      </c>
      <c r="BU16" s="47">
        <f>BU17+BU21+BU25+BU26</f>
        <v>0</v>
      </c>
      <c r="BV16" s="47">
        <f>BV17+BV21+BV25+BV26</f>
        <v>22.04513331105914</v>
      </c>
      <c r="BW16" s="47">
        <f>BW17+BW21+BW25+BW26</f>
        <v>69.15376612094887</v>
      </c>
    </row>
    <row r="17" spans="1:75" ht="14.25" customHeight="1">
      <c r="A17" s="65" t="s">
        <v>36</v>
      </c>
      <c r="B17" s="72" t="s">
        <v>37</v>
      </c>
      <c r="C17" s="73">
        <f t="shared" si="14"/>
        <v>39024.131</v>
      </c>
      <c r="D17" s="78">
        <f>D18+D19+D20</f>
        <v>0</v>
      </c>
      <c r="E17" s="78">
        <f>E18+E19+E20</f>
        <v>0</v>
      </c>
      <c r="F17" s="78">
        <f>F18+F19+F20</f>
        <v>10784.919</v>
      </c>
      <c r="G17" s="78">
        <f>G18+G19+G20</f>
        <v>28239.212</v>
      </c>
      <c r="H17" s="73">
        <f t="shared" si="15"/>
        <v>37828.482</v>
      </c>
      <c r="I17" s="78">
        <f>I18+I19+I20</f>
        <v>0</v>
      </c>
      <c r="J17" s="78">
        <f>J18+J19+J20</f>
        <v>0</v>
      </c>
      <c r="K17" s="78">
        <f>K18+K19+K20</f>
        <v>9100.428</v>
      </c>
      <c r="L17" s="78">
        <f>L18+L19+L20</f>
        <v>28728.054</v>
      </c>
      <c r="M17" s="73">
        <f t="shared" si="16"/>
        <v>36130.391</v>
      </c>
      <c r="N17" s="78">
        <f>N18+N19+N20</f>
        <v>0</v>
      </c>
      <c r="O17" s="78">
        <f>O18+O19+O20</f>
        <v>0</v>
      </c>
      <c r="P17" s="78">
        <f>P18+P19+P20</f>
        <v>9448.418</v>
      </c>
      <c r="Q17" s="78">
        <f>Q18+Q19+Q20</f>
        <v>26681.973</v>
      </c>
      <c r="R17" s="73">
        <f t="shared" si="17"/>
        <v>33833.563</v>
      </c>
      <c r="S17" s="78">
        <f>S18+S19+S20</f>
        <v>0</v>
      </c>
      <c r="T17" s="78">
        <f>T18+T19+T20</f>
        <v>0</v>
      </c>
      <c r="U17" s="78">
        <f>U18+U19+U20</f>
        <v>8488.004</v>
      </c>
      <c r="V17" s="78">
        <f>V18+V19+V20</f>
        <v>25345.559</v>
      </c>
      <c r="W17" s="73">
        <f t="shared" si="18"/>
        <v>29389.271</v>
      </c>
      <c r="X17" s="78">
        <f>X18+X19+X20</f>
        <v>0</v>
      </c>
      <c r="Y17" s="78">
        <f>Y18+Y19+Y20</f>
        <v>0</v>
      </c>
      <c r="Z17" s="78">
        <f>Z18+Z19+Z20</f>
        <v>6877.875</v>
      </c>
      <c r="AA17" s="78">
        <f>AA18+AA19+AA20</f>
        <v>22511.396</v>
      </c>
      <c r="AB17" s="73">
        <f t="shared" si="19"/>
        <v>28595.131</v>
      </c>
      <c r="AC17" s="78">
        <f>AC18+AC19+AC20</f>
        <v>0</v>
      </c>
      <c r="AD17" s="78">
        <f>AD18+AD19+AD20</f>
        <v>0</v>
      </c>
      <c r="AE17" s="78">
        <f>AE18+AE19+AE20</f>
        <v>6253.089</v>
      </c>
      <c r="AF17" s="78">
        <f>AF18+AF19+AF20</f>
        <v>22342.042</v>
      </c>
      <c r="AG17" s="73">
        <f t="shared" si="20"/>
        <v>29320.339</v>
      </c>
      <c r="AH17" s="78">
        <f>AH18+AH19+AH20</f>
        <v>0</v>
      </c>
      <c r="AI17" s="78">
        <f>AI18+AI19+AI20</f>
        <v>0</v>
      </c>
      <c r="AJ17" s="78">
        <f>AJ18+AJ19+AJ20</f>
        <v>6780.282</v>
      </c>
      <c r="AK17" s="78">
        <f>AK18+AK19+AK20</f>
        <v>22540.057</v>
      </c>
      <c r="AL17" s="73">
        <f t="shared" si="21"/>
        <v>29523.067</v>
      </c>
      <c r="AM17" s="78">
        <f>AM18+AM19+AM20</f>
        <v>0</v>
      </c>
      <c r="AN17" s="78">
        <f>AN18+AN19+AN20</f>
        <v>0</v>
      </c>
      <c r="AO17" s="78">
        <f>AO18+AO19+AO20</f>
        <v>7106.591</v>
      </c>
      <c r="AP17" s="78">
        <f>AP18+AP19+AP20</f>
        <v>22416.476</v>
      </c>
      <c r="AQ17" s="73">
        <f t="shared" si="22"/>
        <v>31910.427</v>
      </c>
      <c r="AR17" s="78">
        <f>AR18+AR19+AR20</f>
        <v>0</v>
      </c>
      <c r="AS17" s="78">
        <f>AS18+AS19+AS20</f>
        <v>0</v>
      </c>
      <c r="AT17" s="78">
        <f>AT18+AT19+AT20</f>
        <v>7113.498</v>
      </c>
      <c r="AU17" s="78">
        <f>AU18+AU19+AU20</f>
        <v>24796.929</v>
      </c>
      <c r="AV17" s="73">
        <f t="shared" si="23"/>
        <v>36334.142</v>
      </c>
      <c r="AW17" s="78">
        <f>AW18+AW19+AW20</f>
        <v>0</v>
      </c>
      <c r="AX17" s="78">
        <f>AX18+AX19+AX20</f>
        <v>0</v>
      </c>
      <c r="AY17" s="78">
        <f>AY18+AY19+AY20</f>
        <v>8647.255</v>
      </c>
      <c r="AZ17" s="78">
        <f>AZ18+AZ19+AZ20</f>
        <v>27686.887</v>
      </c>
      <c r="BA17" s="73">
        <f t="shared" si="24"/>
        <v>37180.159</v>
      </c>
      <c r="BB17" s="78">
        <f>BB18+BB19+BB20</f>
        <v>0</v>
      </c>
      <c r="BC17" s="78">
        <f>BC18+BC19+BC20</f>
        <v>0</v>
      </c>
      <c r="BD17" s="78">
        <f>BD18+BD19+BD20</f>
        <v>9028.894</v>
      </c>
      <c r="BE17" s="78">
        <f>BE18+BE19+BE20</f>
        <v>28151.265</v>
      </c>
      <c r="BF17" s="73">
        <f t="shared" si="25"/>
        <v>40368.356</v>
      </c>
      <c r="BG17" s="78">
        <f>BG18+BG19+BG20</f>
        <v>0</v>
      </c>
      <c r="BH17" s="78">
        <f>BH18+BH19+BH20</f>
        <v>0</v>
      </c>
      <c r="BI17" s="78">
        <f>BI18+BI19+BI20</f>
        <v>9342.373</v>
      </c>
      <c r="BJ17" s="78">
        <f>BJ18+BJ19+BJ20</f>
        <v>31025.983</v>
      </c>
      <c r="BK17" s="73">
        <f t="shared" si="26"/>
        <v>409437.45900000003</v>
      </c>
      <c r="BL17" s="78">
        <f>BL18+BL19+BL20</f>
        <v>0</v>
      </c>
      <c r="BM17" s="78">
        <f>BM18+BM19+BM20</f>
        <v>0</v>
      </c>
      <c r="BN17" s="78">
        <f>BN18+BN19+BN20</f>
        <v>98971.62599999999</v>
      </c>
      <c r="BO17" s="78">
        <f>BO18+BO19+BO20</f>
        <v>310465.83300000004</v>
      </c>
      <c r="BP17" s="45"/>
      <c r="BQ17" s="46" t="s">
        <v>36</v>
      </c>
      <c r="BR17" s="39" t="s">
        <v>37</v>
      </c>
      <c r="BS17" s="48">
        <f t="shared" si="27"/>
        <v>91.198899432008</v>
      </c>
      <c r="BT17" s="47">
        <f>BT18+BT19+BT20</f>
        <v>0</v>
      </c>
      <c r="BU17" s="47">
        <f>BU18+BU19+BU20</f>
        <v>0</v>
      </c>
      <c r="BV17" s="47">
        <f>BV18+BV19+BV20</f>
        <v>22.04513331105914</v>
      </c>
      <c r="BW17" s="47">
        <f>BW18+BW19+BW20</f>
        <v>69.15376612094887</v>
      </c>
    </row>
    <row r="18" spans="1:75" ht="14.25" customHeight="1">
      <c r="A18" s="83" t="s">
        <v>38</v>
      </c>
      <c r="B18" s="79" t="s">
        <v>39</v>
      </c>
      <c r="C18" s="73">
        <f t="shared" si="14"/>
        <v>39024.131</v>
      </c>
      <c r="D18" s="80"/>
      <c r="E18" s="80"/>
      <c r="F18" s="80">
        <v>10784.919</v>
      </c>
      <c r="G18" s="80">
        <v>28239.212</v>
      </c>
      <c r="H18" s="73">
        <f t="shared" si="15"/>
        <v>37828.482</v>
      </c>
      <c r="I18" s="80"/>
      <c r="J18" s="80"/>
      <c r="K18" s="80">
        <v>9100.428</v>
      </c>
      <c r="L18" s="80">
        <v>28728.054</v>
      </c>
      <c r="M18" s="73">
        <f t="shared" si="16"/>
        <v>36130.391</v>
      </c>
      <c r="N18" s="80"/>
      <c r="O18" s="80"/>
      <c r="P18" s="80">
        <v>9448.418</v>
      </c>
      <c r="Q18" s="80">
        <v>26681.973</v>
      </c>
      <c r="R18" s="73">
        <f t="shared" si="17"/>
        <v>33833.563</v>
      </c>
      <c r="S18" s="80"/>
      <c r="T18" s="80"/>
      <c r="U18" s="80">
        <v>8488.004</v>
      </c>
      <c r="V18" s="80">
        <v>25345.559</v>
      </c>
      <c r="W18" s="73">
        <f t="shared" si="18"/>
        <v>29389.271</v>
      </c>
      <c r="X18" s="80"/>
      <c r="Y18" s="80"/>
      <c r="Z18" s="80">
        <v>6877.875</v>
      </c>
      <c r="AA18" s="80">
        <v>22511.396</v>
      </c>
      <c r="AB18" s="73">
        <f t="shared" si="19"/>
        <v>28595.131</v>
      </c>
      <c r="AC18" s="80"/>
      <c r="AD18" s="80"/>
      <c r="AE18" s="80">
        <v>6253.089</v>
      </c>
      <c r="AF18" s="80">
        <v>22342.042</v>
      </c>
      <c r="AG18" s="73">
        <f t="shared" si="20"/>
        <v>29320.339</v>
      </c>
      <c r="AH18" s="80"/>
      <c r="AI18" s="80"/>
      <c r="AJ18" s="80">
        <v>6780.282</v>
      </c>
      <c r="AK18" s="80">
        <v>22540.057</v>
      </c>
      <c r="AL18" s="73">
        <f t="shared" si="21"/>
        <v>29523.067</v>
      </c>
      <c r="AM18" s="80"/>
      <c r="AN18" s="80"/>
      <c r="AO18" s="80">
        <v>7106.591</v>
      </c>
      <c r="AP18" s="80">
        <v>22416.476</v>
      </c>
      <c r="AQ18" s="73">
        <f t="shared" si="22"/>
        <v>31910.427</v>
      </c>
      <c r="AR18" s="80"/>
      <c r="AS18" s="80"/>
      <c r="AT18" s="80">
        <v>7113.498</v>
      </c>
      <c r="AU18" s="80">
        <v>24796.929</v>
      </c>
      <c r="AV18" s="73">
        <f t="shared" si="23"/>
        <v>36334.142</v>
      </c>
      <c r="AW18" s="80"/>
      <c r="AX18" s="80"/>
      <c r="AY18" s="80">
        <v>8647.255</v>
      </c>
      <c r="AZ18" s="80">
        <v>27686.887</v>
      </c>
      <c r="BA18" s="73">
        <f t="shared" si="24"/>
        <v>37180.159</v>
      </c>
      <c r="BB18" s="80"/>
      <c r="BC18" s="80"/>
      <c r="BD18" s="80">
        <v>9028.894</v>
      </c>
      <c r="BE18" s="80">
        <v>28151.265</v>
      </c>
      <c r="BF18" s="73">
        <f t="shared" si="25"/>
        <v>40368.356</v>
      </c>
      <c r="BG18" s="80"/>
      <c r="BH18" s="80"/>
      <c r="BI18" s="80">
        <v>9342.373</v>
      </c>
      <c r="BJ18" s="80">
        <v>31025.983</v>
      </c>
      <c r="BK18" s="73">
        <f t="shared" si="26"/>
        <v>409437.45900000003</v>
      </c>
      <c r="BL18" s="80"/>
      <c r="BM18" s="80"/>
      <c r="BN18" s="80">
        <f>F18+K18+P18+U18+Z18+AE18+AJ18+AO18+AT18+AY18+BD18+BI18</f>
        <v>98971.62599999999</v>
      </c>
      <c r="BO18" s="80">
        <f>G18+L18+Q18+V18+AA18+AF18+AK18+AP18+AU18+AZ18+BE18+BJ18</f>
        <v>310465.83300000004</v>
      </c>
      <c r="BP18" s="45"/>
      <c r="BQ18" s="51" t="s">
        <v>38</v>
      </c>
      <c r="BR18" s="49" t="s">
        <v>39</v>
      </c>
      <c r="BS18" s="48">
        <f t="shared" si="27"/>
        <v>91.198899432008</v>
      </c>
      <c r="BT18" s="50"/>
      <c r="BU18" s="50"/>
      <c r="BV18" s="50">
        <f>98971.626/365/12.3</f>
        <v>22.04513331105914</v>
      </c>
      <c r="BW18" s="50">
        <f>310465.833/365/12.3</f>
        <v>69.15376612094887</v>
      </c>
    </row>
    <row r="19" spans="1:75" ht="14.25" customHeight="1">
      <c r="A19" s="83" t="s">
        <v>40</v>
      </c>
      <c r="B19" s="79"/>
      <c r="C19" s="84">
        <f t="shared" si="14"/>
        <v>0</v>
      </c>
      <c r="D19" s="85"/>
      <c r="E19" s="85"/>
      <c r="F19" s="85"/>
      <c r="G19" s="85"/>
      <c r="H19" s="84">
        <f t="shared" si="15"/>
        <v>0</v>
      </c>
      <c r="I19" s="85"/>
      <c r="J19" s="85"/>
      <c r="K19" s="85"/>
      <c r="L19" s="85"/>
      <c r="M19" s="84">
        <f t="shared" si="16"/>
        <v>0</v>
      </c>
      <c r="N19" s="85"/>
      <c r="O19" s="85"/>
      <c r="P19" s="85"/>
      <c r="Q19" s="85"/>
      <c r="R19" s="84">
        <f t="shared" si="17"/>
        <v>0</v>
      </c>
      <c r="S19" s="85"/>
      <c r="T19" s="85"/>
      <c r="U19" s="85"/>
      <c r="V19" s="85"/>
      <c r="W19" s="84">
        <f t="shared" si="18"/>
        <v>0</v>
      </c>
      <c r="X19" s="85"/>
      <c r="Y19" s="85"/>
      <c r="Z19" s="85"/>
      <c r="AA19" s="85"/>
      <c r="AB19" s="84">
        <f t="shared" si="19"/>
        <v>0</v>
      </c>
      <c r="AC19" s="85"/>
      <c r="AD19" s="85"/>
      <c r="AE19" s="85"/>
      <c r="AF19" s="85"/>
      <c r="AG19" s="84">
        <f t="shared" si="20"/>
        <v>0</v>
      </c>
      <c r="AH19" s="85"/>
      <c r="AI19" s="85"/>
      <c r="AJ19" s="85"/>
      <c r="AK19" s="85"/>
      <c r="AL19" s="84">
        <f t="shared" si="21"/>
        <v>0</v>
      </c>
      <c r="AM19" s="85"/>
      <c r="AN19" s="85"/>
      <c r="AO19" s="85"/>
      <c r="AP19" s="85"/>
      <c r="AQ19" s="84">
        <f t="shared" si="22"/>
        <v>0</v>
      </c>
      <c r="AR19" s="85"/>
      <c r="AS19" s="85"/>
      <c r="AT19" s="85"/>
      <c r="AU19" s="85"/>
      <c r="AV19" s="84">
        <f t="shared" si="23"/>
        <v>0</v>
      </c>
      <c r="AW19" s="85"/>
      <c r="AX19" s="85"/>
      <c r="AY19" s="85"/>
      <c r="AZ19" s="85"/>
      <c r="BA19" s="84">
        <f t="shared" si="24"/>
        <v>0</v>
      </c>
      <c r="BB19" s="85"/>
      <c r="BC19" s="85"/>
      <c r="BD19" s="85"/>
      <c r="BE19" s="85"/>
      <c r="BF19" s="84">
        <f t="shared" si="25"/>
        <v>0</v>
      </c>
      <c r="BG19" s="85"/>
      <c r="BH19" s="85"/>
      <c r="BI19" s="85"/>
      <c r="BJ19" s="85"/>
      <c r="BK19" s="86">
        <f t="shared" si="26"/>
        <v>0</v>
      </c>
      <c r="BL19" s="87"/>
      <c r="BM19" s="87"/>
      <c r="BN19" s="87"/>
      <c r="BO19" s="87"/>
      <c r="BP19" s="45"/>
      <c r="BQ19" s="51" t="s">
        <v>40</v>
      </c>
      <c r="BR19" s="49"/>
      <c r="BS19" s="52">
        <f t="shared" si="27"/>
        <v>0</v>
      </c>
      <c r="BT19" s="53"/>
      <c r="BU19" s="53"/>
      <c r="BV19" s="53"/>
      <c r="BW19" s="53"/>
    </row>
    <row r="20" spans="1:75" ht="14.25" customHeight="1">
      <c r="A20" s="83" t="s">
        <v>41</v>
      </c>
      <c r="B20" s="79"/>
      <c r="C20" s="84">
        <f t="shared" si="14"/>
        <v>0</v>
      </c>
      <c r="D20" s="85"/>
      <c r="E20" s="85"/>
      <c r="F20" s="85"/>
      <c r="G20" s="85"/>
      <c r="H20" s="84">
        <f t="shared" si="15"/>
        <v>0</v>
      </c>
      <c r="I20" s="85"/>
      <c r="J20" s="85"/>
      <c r="K20" s="85"/>
      <c r="L20" s="85"/>
      <c r="M20" s="84">
        <f t="shared" si="16"/>
        <v>0</v>
      </c>
      <c r="N20" s="85"/>
      <c r="O20" s="85"/>
      <c r="P20" s="85"/>
      <c r="Q20" s="85"/>
      <c r="R20" s="84">
        <f t="shared" si="17"/>
        <v>0</v>
      </c>
      <c r="S20" s="85"/>
      <c r="T20" s="85"/>
      <c r="U20" s="85"/>
      <c r="V20" s="85"/>
      <c r="W20" s="84">
        <f t="shared" si="18"/>
        <v>0</v>
      </c>
      <c r="X20" s="85"/>
      <c r="Y20" s="85"/>
      <c r="Z20" s="85"/>
      <c r="AA20" s="85"/>
      <c r="AB20" s="84">
        <f t="shared" si="19"/>
        <v>0</v>
      </c>
      <c r="AC20" s="85"/>
      <c r="AD20" s="85"/>
      <c r="AE20" s="85"/>
      <c r="AF20" s="85"/>
      <c r="AG20" s="84">
        <f t="shared" si="20"/>
        <v>0</v>
      </c>
      <c r="AH20" s="85"/>
      <c r="AI20" s="85"/>
      <c r="AJ20" s="85"/>
      <c r="AK20" s="85"/>
      <c r="AL20" s="84">
        <f t="shared" si="21"/>
        <v>0</v>
      </c>
      <c r="AM20" s="85"/>
      <c r="AN20" s="85"/>
      <c r="AO20" s="85"/>
      <c r="AP20" s="85"/>
      <c r="AQ20" s="84">
        <f t="shared" si="22"/>
        <v>0</v>
      </c>
      <c r="AR20" s="85"/>
      <c r="AS20" s="85"/>
      <c r="AT20" s="85"/>
      <c r="AU20" s="85"/>
      <c r="AV20" s="84">
        <f t="shared" si="23"/>
        <v>0</v>
      </c>
      <c r="AW20" s="85"/>
      <c r="AX20" s="85"/>
      <c r="AY20" s="85"/>
      <c r="AZ20" s="85"/>
      <c r="BA20" s="84">
        <f t="shared" si="24"/>
        <v>0</v>
      </c>
      <c r="BB20" s="85"/>
      <c r="BC20" s="85"/>
      <c r="BD20" s="85"/>
      <c r="BE20" s="85"/>
      <c r="BF20" s="84">
        <f t="shared" si="25"/>
        <v>0</v>
      </c>
      <c r="BG20" s="85"/>
      <c r="BH20" s="85"/>
      <c r="BI20" s="85"/>
      <c r="BJ20" s="85"/>
      <c r="BK20" s="86">
        <f t="shared" si="26"/>
        <v>0</v>
      </c>
      <c r="BL20" s="87"/>
      <c r="BM20" s="87"/>
      <c r="BN20" s="87"/>
      <c r="BO20" s="87"/>
      <c r="BP20" s="45"/>
      <c r="BQ20" s="51" t="s">
        <v>41</v>
      </c>
      <c r="BR20" s="49"/>
      <c r="BS20" s="52">
        <f t="shared" si="27"/>
        <v>0</v>
      </c>
      <c r="BT20" s="53"/>
      <c r="BU20" s="53"/>
      <c r="BV20" s="53"/>
      <c r="BW20" s="53"/>
    </row>
    <row r="21" spans="1:75" ht="14.25" customHeight="1">
      <c r="A21" s="65" t="s">
        <v>42</v>
      </c>
      <c r="B21" s="72" t="s">
        <v>43</v>
      </c>
      <c r="C21" s="84">
        <f t="shared" si="14"/>
        <v>0</v>
      </c>
      <c r="D21" s="88">
        <f>D22+D23+D24</f>
        <v>0</v>
      </c>
      <c r="E21" s="88">
        <f>E22+E23+E24</f>
        <v>0</v>
      </c>
      <c r="F21" s="88">
        <f>F22+F23+F24</f>
        <v>0</v>
      </c>
      <c r="G21" s="88">
        <f>G22+G23+G24</f>
        <v>0</v>
      </c>
      <c r="H21" s="84">
        <f t="shared" si="15"/>
        <v>0</v>
      </c>
      <c r="I21" s="88">
        <f>I22+I23+I24</f>
        <v>0</v>
      </c>
      <c r="J21" s="88">
        <f>J22+J23+J24</f>
        <v>0</v>
      </c>
      <c r="K21" s="88">
        <f>K22+K23+K24</f>
        <v>0</v>
      </c>
      <c r="L21" s="88">
        <f>L22+L23+L24</f>
        <v>0</v>
      </c>
      <c r="M21" s="84">
        <f t="shared" si="16"/>
        <v>0</v>
      </c>
      <c r="N21" s="88">
        <f>N22+N23+N24</f>
        <v>0</v>
      </c>
      <c r="O21" s="88">
        <f>O22+O23+O24</f>
        <v>0</v>
      </c>
      <c r="P21" s="88">
        <f>P22+P23+P24</f>
        <v>0</v>
      </c>
      <c r="Q21" s="88">
        <f>Q22+Q23+Q24</f>
        <v>0</v>
      </c>
      <c r="R21" s="84">
        <f t="shared" si="17"/>
        <v>0</v>
      </c>
      <c r="S21" s="88">
        <f>S22+S23+S24</f>
        <v>0</v>
      </c>
      <c r="T21" s="88">
        <f>T22+T23+T24</f>
        <v>0</v>
      </c>
      <c r="U21" s="88">
        <f>U22+U23+U24</f>
        <v>0</v>
      </c>
      <c r="V21" s="88">
        <f>V22+V23+V24</f>
        <v>0</v>
      </c>
      <c r="W21" s="84">
        <f t="shared" si="18"/>
        <v>0</v>
      </c>
      <c r="X21" s="88">
        <f>X22+X23+X24</f>
        <v>0</v>
      </c>
      <c r="Y21" s="88">
        <f>Y22+Y23+Y24</f>
        <v>0</v>
      </c>
      <c r="Z21" s="88">
        <f>Z22+Z23+Z24</f>
        <v>0</v>
      </c>
      <c r="AA21" s="88">
        <f>AA22+AA23+AA24</f>
        <v>0</v>
      </c>
      <c r="AB21" s="84">
        <f t="shared" si="19"/>
        <v>0</v>
      </c>
      <c r="AC21" s="88">
        <f>AC22+AC23+AC24</f>
        <v>0</v>
      </c>
      <c r="AD21" s="88">
        <f>AD22+AD23+AD24</f>
        <v>0</v>
      </c>
      <c r="AE21" s="88">
        <f>AE22+AE23+AE24</f>
        <v>0</v>
      </c>
      <c r="AF21" s="88">
        <f>AF22+AF23+AF24</f>
        <v>0</v>
      </c>
      <c r="AG21" s="84">
        <f t="shared" si="20"/>
        <v>0</v>
      </c>
      <c r="AH21" s="88">
        <f>AH22+AH23+AH24</f>
        <v>0</v>
      </c>
      <c r="AI21" s="88">
        <f>AI22+AI23+AI24</f>
        <v>0</v>
      </c>
      <c r="AJ21" s="88">
        <f>AJ22+AJ23+AJ24</f>
        <v>0</v>
      </c>
      <c r="AK21" s="88">
        <f>AK22+AK23+AK24</f>
        <v>0</v>
      </c>
      <c r="AL21" s="84">
        <f t="shared" si="21"/>
        <v>0</v>
      </c>
      <c r="AM21" s="88">
        <f>AM22+AM23+AM24</f>
        <v>0</v>
      </c>
      <c r="AN21" s="88">
        <f>AN22+AN23+AN24</f>
        <v>0</v>
      </c>
      <c r="AO21" s="88">
        <f>AO22+AO23+AO24</f>
        <v>0</v>
      </c>
      <c r="AP21" s="88">
        <f>AP22+AP23+AP24</f>
        <v>0</v>
      </c>
      <c r="AQ21" s="84">
        <f t="shared" si="22"/>
        <v>0</v>
      </c>
      <c r="AR21" s="88">
        <f>AR22+AR23+AR24</f>
        <v>0</v>
      </c>
      <c r="AS21" s="88">
        <f>AS22+AS23+AS24</f>
        <v>0</v>
      </c>
      <c r="AT21" s="88">
        <f>AT22+AT23+AT24</f>
        <v>0</v>
      </c>
      <c r="AU21" s="88">
        <f>AU22+AU23+AU24</f>
        <v>0</v>
      </c>
      <c r="AV21" s="84">
        <f t="shared" si="23"/>
        <v>0</v>
      </c>
      <c r="AW21" s="88">
        <f>AW22+AW23+AW24</f>
        <v>0</v>
      </c>
      <c r="AX21" s="88">
        <f>AX22+AX23+AX24</f>
        <v>0</v>
      </c>
      <c r="AY21" s="88">
        <f>AY22+AY23+AY24</f>
        <v>0</v>
      </c>
      <c r="AZ21" s="88">
        <f>AZ22+AZ23+AZ24</f>
        <v>0</v>
      </c>
      <c r="BA21" s="84">
        <f t="shared" si="24"/>
        <v>0</v>
      </c>
      <c r="BB21" s="88">
        <f>BB22+BB23+BB24</f>
        <v>0</v>
      </c>
      <c r="BC21" s="88">
        <f>BC22+BC23+BC24</f>
        <v>0</v>
      </c>
      <c r="BD21" s="88">
        <f>BD22+BD23+BD24</f>
        <v>0</v>
      </c>
      <c r="BE21" s="88">
        <f>BE22+BE23+BE24</f>
        <v>0</v>
      </c>
      <c r="BF21" s="84">
        <f t="shared" si="25"/>
        <v>0</v>
      </c>
      <c r="BG21" s="88">
        <f>BG22+BG23+BG24</f>
        <v>0</v>
      </c>
      <c r="BH21" s="88">
        <f>BH22+BH23+BH24</f>
        <v>0</v>
      </c>
      <c r="BI21" s="88">
        <f>BI22+BI23+BI24</f>
        <v>0</v>
      </c>
      <c r="BJ21" s="88">
        <f>BJ22+BJ23+BJ24</f>
        <v>0</v>
      </c>
      <c r="BK21" s="86">
        <f t="shared" si="26"/>
        <v>0</v>
      </c>
      <c r="BL21" s="89">
        <f>BL22+BL23+BL24</f>
        <v>0</v>
      </c>
      <c r="BM21" s="89">
        <f>BM22+BM23+BM24</f>
        <v>0</v>
      </c>
      <c r="BN21" s="89">
        <f>BN22+BN23+BN24</f>
        <v>0</v>
      </c>
      <c r="BO21" s="89">
        <f>BO22+BO23+BO24</f>
        <v>0</v>
      </c>
      <c r="BP21" s="45"/>
      <c r="BQ21" s="46" t="s">
        <v>42</v>
      </c>
      <c r="BR21" s="39" t="s">
        <v>43</v>
      </c>
      <c r="BS21" s="52">
        <f t="shared" si="27"/>
        <v>0</v>
      </c>
      <c r="BT21" s="54">
        <f>BT22+BT23+BT24</f>
        <v>0</v>
      </c>
      <c r="BU21" s="54">
        <f>BU22+BU23+BU24</f>
        <v>0</v>
      </c>
      <c r="BV21" s="54">
        <f>BV22+BV23+BV24</f>
        <v>0</v>
      </c>
      <c r="BW21" s="54">
        <f>BW22+BW23+BW24</f>
        <v>0</v>
      </c>
    </row>
    <row r="22" spans="1:75" ht="14.25" customHeight="1">
      <c r="A22" s="83" t="s">
        <v>44</v>
      </c>
      <c r="B22" s="90"/>
      <c r="C22" s="84">
        <f t="shared" si="14"/>
        <v>0</v>
      </c>
      <c r="D22" s="85"/>
      <c r="E22" s="85"/>
      <c r="F22" s="85"/>
      <c r="G22" s="85"/>
      <c r="H22" s="84">
        <f t="shared" si="15"/>
        <v>0</v>
      </c>
      <c r="I22" s="85"/>
      <c r="J22" s="85"/>
      <c r="K22" s="85"/>
      <c r="L22" s="85"/>
      <c r="M22" s="84">
        <f t="shared" si="16"/>
        <v>0</v>
      </c>
      <c r="N22" s="85"/>
      <c r="O22" s="85"/>
      <c r="P22" s="85"/>
      <c r="Q22" s="85"/>
      <c r="R22" s="84">
        <f t="shared" si="17"/>
        <v>0</v>
      </c>
      <c r="S22" s="85"/>
      <c r="T22" s="85"/>
      <c r="U22" s="85"/>
      <c r="V22" s="85"/>
      <c r="W22" s="84">
        <f t="shared" si="18"/>
        <v>0</v>
      </c>
      <c r="X22" s="85"/>
      <c r="Y22" s="85"/>
      <c r="Z22" s="85"/>
      <c r="AA22" s="85"/>
      <c r="AB22" s="84">
        <f t="shared" si="19"/>
        <v>0</v>
      </c>
      <c r="AC22" s="85"/>
      <c r="AD22" s="85"/>
      <c r="AE22" s="85"/>
      <c r="AF22" s="85"/>
      <c r="AG22" s="84">
        <f t="shared" si="20"/>
        <v>0</v>
      </c>
      <c r="AH22" s="85"/>
      <c r="AI22" s="85"/>
      <c r="AJ22" s="85"/>
      <c r="AK22" s="85"/>
      <c r="AL22" s="84">
        <f t="shared" si="21"/>
        <v>0</v>
      </c>
      <c r="AM22" s="85"/>
      <c r="AN22" s="85"/>
      <c r="AO22" s="85"/>
      <c r="AP22" s="85"/>
      <c r="AQ22" s="84">
        <f t="shared" si="22"/>
        <v>0</v>
      </c>
      <c r="AR22" s="85"/>
      <c r="AS22" s="85"/>
      <c r="AT22" s="85"/>
      <c r="AU22" s="85"/>
      <c r="AV22" s="84">
        <f t="shared" si="23"/>
        <v>0</v>
      </c>
      <c r="AW22" s="85"/>
      <c r="AX22" s="85"/>
      <c r="AY22" s="85"/>
      <c r="AZ22" s="85"/>
      <c r="BA22" s="84">
        <f t="shared" si="24"/>
        <v>0</v>
      </c>
      <c r="BB22" s="85"/>
      <c r="BC22" s="85"/>
      <c r="BD22" s="85"/>
      <c r="BE22" s="85"/>
      <c r="BF22" s="84">
        <f t="shared" si="25"/>
        <v>0</v>
      </c>
      <c r="BG22" s="85"/>
      <c r="BH22" s="85"/>
      <c r="BI22" s="85"/>
      <c r="BJ22" s="85"/>
      <c r="BK22" s="86">
        <f t="shared" si="26"/>
        <v>0</v>
      </c>
      <c r="BL22" s="87"/>
      <c r="BM22" s="87"/>
      <c r="BN22" s="87"/>
      <c r="BO22" s="87"/>
      <c r="BP22" s="45"/>
      <c r="BQ22" s="51" t="s">
        <v>44</v>
      </c>
      <c r="BR22" s="55"/>
      <c r="BS22" s="52">
        <f t="shared" si="27"/>
        <v>0</v>
      </c>
      <c r="BT22" s="56"/>
      <c r="BU22" s="56"/>
      <c r="BV22" s="56"/>
      <c r="BW22" s="56"/>
    </row>
    <row r="23" spans="1:75" ht="14.25" customHeight="1">
      <c r="A23" s="83" t="s">
        <v>45</v>
      </c>
      <c r="B23" s="90"/>
      <c r="C23" s="84">
        <f t="shared" si="14"/>
        <v>0</v>
      </c>
      <c r="D23" s="85"/>
      <c r="E23" s="85"/>
      <c r="F23" s="85"/>
      <c r="G23" s="85"/>
      <c r="H23" s="84">
        <f t="shared" si="15"/>
        <v>0</v>
      </c>
      <c r="I23" s="85"/>
      <c r="J23" s="85"/>
      <c r="K23" s="85"/>
      <c r="L23" s="85"/>
      <c r="M23" s="84">
        <f t="shared" si="16"/>
        <v>0</v>
      </c>
      <c r="N23" s="85"/>
      <c r="O23" s="85"/>
      <c r="P23" s="85"/>
      <c r="Q23" s="85"/>
      <c r="R23" s="84">
        <f t="shared" si="17"/>
        <v>0</v>
      </c>
      <c r="S23" s="85"/>
      <c r="T23" s="85"/>
      <c r="U23" s="85"/>
      <c r="V23" s="85"/>
      <c r="W23" s="84">
        <f t="shared" si="18"/>
        <v>0</v>
      </c>
      <c r="X23" s="85"/>
      <c r="Y23" s="85"/>
      <c r="Z23" s="85"/>
      <c r="AA23" s="85"/>
      <c r="AB23" s="84">
        <f t="shared" si="19"/>
        <v>0</v>
      </c>
      <c r="AC23" s="85"/>
      <c r="AD23" s="85"/>
      <c r="AE23" s="85"/>
      <c r="AF23" s="85"/>
      <c r="AG23" s="84">
        <f t="shared" si="20"/>
        <v>0</v>
      </c>
      <c r="AH23" s="85"/>
      <c r="AI23" s="85"/>
      <c r="AJ23" s="85"/>
      <c r="AK23" s="85"/>
      <c r="AL23" s="84">
        <f t="shared" si="21"/>
        <v>0</v>
      </c>
      <c r="AM23" s="85"/>
      <c r="AN23" s="85"/>
      <c r="AO23" s="85"/>
      <c r="AP23" s="85"/>
      <c r="AQ23" s="84">
        <f t="shared" si="22"/>
        <v>0</v>
      </c>
      <c r="AR23" s="85"/>
      <c r="AS23" s="85"/>
      <c r="AT23" s="85"/>
      <c r="AU23" s="85"/>
      <c r="AV23" s="84">
        <f t="shared" si="23"/>
        <v>0</v>
      </c>
      <c r="AW23" s="85"/>
      <c r="AX23" s="85"/>
      <c r="AY23" s="85"/>
      <c r="AZ23" s="85"/>
      <c r="BA23" s="84">
        <f t="shared" si="24"/>
        <v>0</v>
      </c>
      <c r="BB23" s="85"/>
      <c r="BC23" s="85"/>
      <c r="BD23" s="85"/>
      <c r="BE23" s="85"/>
      <c r="BF23" s="84">
        <f t="shared" si="25"/>
        <v>0</v>
      </c>
      <c r="BG23" s="85"/>
      <c r="BH23" s="85"/>
      <c r="BI23" s="85"/>
      <c r="BJ23" s="85"/>
      <c r="BK23" s="86">
        <f t="shared" si="26"/>
        <v>0</v>
      </c>
      <c r="BL23" s="87"/>
      <c r="BM23" s="87"/>
      <c r="BN23" s="87"/>
      <c r="BO23" s="87"/>
      <c r="BP23" s="45"/>
      <c r="BQ23" s="51" t="s">
        <v>45</v>
      </c>
      <c r="BR23" s="55"/>
      <c r="BS23" s="52">
        <f t="shared" si="27"/>
        <v>0</v>
      </c>
      <c r="BT23" s="56"/>
      <c r="BU23" s="56"/>
      <c r="BV23" s="56"/>
      <c r="BW23" s="56"/>
    </row>
    <row r="24" spans="1:75" ht="14.25" customHeight="1">
      <c r="A24" s="83" t="s">
        <v>46</v>
      </c>
      <c r="B24" s="90"/>
      <c r="C24" s="84">
        <f t="shared" si="14"/>
        <v>0</v>
      </c>
      <c r="D24" s="85"/>
      <c r="E24" s="85"/>
      <c r="F24" s="85"/>
      <c r="G24" s="85"/>
      <c r="H24" s="84">
        <f t="shared" si="15"/>
        <v>0</v>
      </c>
      <c r="I24" s="85"/>
      <c r="J24" s="85"/>
      <c r="K24" s="85"/>
      <c r="L24" s="85"/>
      <c r="M24" s="84">
        <f t="shared" si="16"/>
        <v>0</v>
      </c>
      <c r="N24" s="85"/>
      <c r="O24" s="85"/>
      <c r="P24" s="85"/>
      <c r="Q24" s="85"/>
      <c r="R24" s="84">
        <f t="shared" si="17"/>
        <v>0</v>
      </c>
      <c r="S24" s="85"/>
      <c r="T24" s="85"/>
      <c r="U24" s="85"/>
      <c r="V24" s="85"/>
      <c r="W24" s="84">
        <f t="shared" si="18"/>
        <v>0</v>
      </c>
      <c r="X24" s="85"/>
      <c r="Y24" s="85"/>
      <c r="Z24" s="85"/>
      <c r="AA24" s="85"/>
      <c r="AB24" s="84">
        <f t="shared" si="19"/>
        <v>0</v>
      </c>
      <c r="AC24" s="85"/>
      <c r="AD24" s="85"/>
      <c r="AE24" s="85"/>
      <c r="AF24" s="85"/>
      <c r="AG24" s="84">
        <f t="shared" si="20"/>
        <v>0</v>
      </c>
      <c r="AH24" s="85"/>
      <c r="AI24" s="85"/>
      <c r="AJ24" s="85"/>
      <c r="AK24" s="85"/>
      <c r="AL24" s="84">
        <f t="shared" si="21"/>
        <v>0</v>
      </c>
      <c r="AM24" s="85"/>
      <c r="AN24" s="85"/>
      <c r="AO24" s="85"/>
      <c r="AP24" s="85"/>
      <c r="AQ24" s="84">
        <f t="shared" si="22"/>
        <v>0</v>
      </c>
      <c r="AR24" s="85"/>
      <c r="AS24" s="85"/>
      <c r="AT24" s="85"/>
      <c r="AU24" s="85"/>
      <c r="AV24" s="84">
        <f t="shared" si="23"/>
        <v>0</v>
      </c>
      <c r="AW24" s="85"/>
      <c r="AX24" s="85"/>
      <c r="AY24" s="85"/>
      <c r="AZ24" s="85"/>
      <c r="BA24" s="84">
        <f t="shared" si="24"/>
        <v>0</v>
      </c>
      <c r="BB24" s="85"/>
      <c r="BC24" s="85"/>
      <c r="BD24" s="85"/>
      <c r="BE24" s="85"/>
      <c r="BF24" s="84">
        <f t="shared" si="25"/>
        <v>0</v>
      </c>
      <c r="BG24" s="85"/>
      <c r="BH24" s="85"/>
      <c r="BI24" s="85"/>
      <c r="BJ24" s="85"/>
      <c r="BK24" s="86">
        <f t="shared" si="26"/>
        <v>0</v>
      </c>
      <c r="BL24" s="87"/>
      <c r="BM24" s="87"/>
      <c r="BN24" s="87"/>
      <c r="BO24" s="87"/>
      <c r="BP24" s="45"/>
      <c r="BQ24" s="51" t="s">
        <v>46</v>
      </c>
      <c r="BR24" s="55"/>
      <c r="BS24" s="52">
        <f t="shared" si="27"/>
        <v>0</v>
      </c>
      <c r="BT24" s="56"/>
      <c r="BU24" s="56"/>
      <c r="BV24" s="56"/>
      <c r="BW24" s="56"/>
    </row>
    <row r="25" spans="1:75" ht="14.25" customHeight="1">
      <c r="A25" s="65" t="s">
        <v>47</v>
      </c>
      <c r="B25" s="91" t="s">
        <v>48</v>
      </c>
      <c r="C25" s="84">
        <f t="shared" si="14"/>
        <v>0</v>
      </c>
      <c r="D25" s="85"/>
      <c r="E25" s="85"/>
      <c r="F25" s="85"/>
      <c r="G25" s="85"/>
      <c r="H25" s="84">
        <f t="shared" si="15"/>
        <v>0</v>
      </c>
      <c r="I25" s="85"/>
      <c r="J25" s="85"/>
      <c r="K25" s="85"/>
      <c r="L25" s="85"/>
      <c r="M25" s="84">
        <f t="shared" si="16"/>
        <v>0</v>
      </c>
      <c r="N25" s="85"/>
      <c r="O25" s="85"/>
      <c r="P25" s="85"/>
      <c r="Q25" s="85"/>
      <c r="R25" s="84">
        <f t="shared" si="17"/>
        <v>0</v>
      </c>
      <c r="S25" s="85"/>
      <c r="T25" s="85"/>
      <c r="U25" s="85"/>
      <c r="V25" s="85"/>
      <c r="W25" s="84">
        <f t="shared" si="18"/>
        <v>0</v>
      </c>
      <c r="X25" s="85"/>
      <c r="Y25" s="85"/>
      <c r="Z25" s="85"/>
      <c r="AA25" s="85"/>
      <c r="AB25" s="84">
        <f t="shared" si="19"/>
        <v>0</v>
      </c>
      <c r="AC25" s="85"/>
      <c r="AD25" s="85"/>
      <c r="AE25" s="85"/>
      <c r="AF25" s="85"/>
      <c r="AG25" s="84">
        <f t="shared" si="20"/>
        <v>0</v>
      </c>
      <c r="AH25" s="85"/>
      <c r="AI25" s="85"/>
      <c r="AJ25" s="85"/>
      <c r="AK25" s="85"/>
      <c r="AL25" s="84">
        <f t="shared" si="21"/>
        <v>0</v>
      </c>
      <c r="AM25" s="85"/>
      <c r="AN25" s="85"/>
      <c r="AO25" s="85"/>
      <c r="AP25" s="85"/>
      <c r="AQ25" s="84">
        <f t="shared" si="22"/>
        <v>0</v>
      </c>
      <c r="AR25" s="85"/>
      <c r="AS25" s="85"/>
      <c r="AT25" s="85"/>
      <c r="AU25" s="85"/>
      <c r="AV25" s="84">
        <f t="shared" si="23"/>
        <v>0</v>
      </c>
      <c r="AW25" s="85"/>
      <c r="AX25" s="85"/>
      <c r="AY25" s="85"/>
      <c r="AZ25" s="85"/>
      <c r="BA25" s="84">
        <f t="shared" si="24"/>
        <v>0</v>
      </c>
      <c r="BB25" s="85"/>
      <c r="BC25" s="85"/>
      <c r="BD25" s="85"/>
      <c r="BE25" s="85"/>
      <c r="BF25" s="84">
        <f t="shared" si="25"/>
        <v>0</v>
      </c>
      <c r="BG25" s="85"/>
      <c r="BH25" s="85"/>
      <c r="BI25" s="85"/>
      <c r="BJ25" s="85"/>
      <c r="BK25" s="86">
        <f t="shared" si="26"/>
        <v>0</v>
      </c>
      <c r="BL25" s="87"/>
      <c r="BM25" s="87"/>
      <c r="BN25" s="87"/>
      <c r="BO25" s="87"/>
      <c r="BP25" s="45"/>
      <c r="BQ25" s="46" t="s">
        <v>47</v>
      </c>
      <c r="BR25" s="57" t="s">
        <v>48</v>
      </c>
      <c r="BS25" s="52">
        <f t="shared" si="27"/>
        <v>0</v>
      </c>
      <c r="BT25" s="53"/>
      <c r="BU25" s="53"/>
      <c r="BV25" s="53"/>
      <c r="BW25" s="53"/>
    </row>
    <row r="26" spans="1:75" ht="14.25" customHeight="1">
      <c r="A26" s="65" t="s">
        <v>49</v>
      </c>
      <c r="B26" s="72" t="s">
        <v>50</v>
      </c>
      <c r="C26" s="84">
        <f t="shared" si="14"/>
        <v>0</v>
      </c>
      <c r="D26" s="88">
        <f>D27+D28+D29</f>
        <v>0</v>
      </c>
      <c r="E26" s="88">
        <f>E27+E28+E29</f>
        <v>0</v>
      </c>
      <c r="F26" s="88">
        <f>F27+F28+F29</f>
        <v>0</v>
      </c>
      <c r="G26" s="88">
        <f>G27+G28+G29</f>
        <v>0</v>
      </c>
      <c r="H26" s="84">
        <f t="shared" si="15"/>
        <v>0</v>
      </c>
      <c r="I26" s="88">
        <f>I27+I28+I29</f>
        <v>0</v>
      </c>
      <c r="J26" s="88">
        <f>J27+J28+J29</f>
        <v>0</v>
      </c>
      <c r="K26" s="88">
        <f>K27+K28+K29</f>
        <v>0</v>
      </c>
      <c r="L26" s="88">
        <f>L27+L28+L29</f>
        <v>0</v>
      </c>
      <c r="M26" s="84">
        <f t="shared" si="16"/>
        <v>0</v>
      </c>
      <c r="N26" s="88">
        <f>N27+N28+N29</f>
        <v>0</v>
      </c>
      <c r="O26" s="88">
        <f>O27+O28+O29</f>
        <v>0</v>
      </c>
      <c r="P26" s="88">
        <f>P27+P28+P29</f>
        <v>0</v>
      </c>
      <c r="Q26" s="88">
        <f>Q27+Q28+Q29</f>
        <v>0</v>
      </c>
      <c r="R26" s="84">
        <f t="shared" si="17"/>
        <v>0</v>
      </c>
      <c r="S26" s="88">
        <f>S27+S28+S29</f>
        <v>0</v>
      </c>
      <c r="T26" s="88">
        <f>T27+T28+T29</f>
        <v>0</v>
      </c>
      <c r="U26" s="88">
        <f>U27+U28+U29</f>
        <v>0</v>
      </c>
      <c r="V26" s="88">
        <f>V27+V28+V29</f>
        <v>0</v>
      </c>
      <c r="W26" s="84">
        <f t="shared" si="18"/>
        <v>0</v>
      </c>
      <c r="X26" s="88">
        <f>X27+X28+X29</f>
        <v>0</v>
      </c>
      <c r="Y26" s="88">
        <f>Y27+Y28+Y29</f>
        <v>0</v>
      </c>
      <c r="Z26" s="88">
        <f>Z27+Z28+Z29</f>
        <v>0</v>
      </c>
      <c r="AA26" s="88">
        <f>AA27+AA28+AA29</f>
        <v>0</v>
      </c>
      <c r="AB26" s="84">
        <f t="shared" si="19"/>
        <v>0</v>
      </c>
      <c r="AC26" s="88">
        <f>AC27+AC28+AC29</f>
        <v>0</v>
      </c>
      <c r="AD26" s="88">
        <f>AD27+AD28+AD29</f>
        <v>0</v>
      </c>
      <c r="AE26" s="88">
        <f>AE27+AE28+AE29</f>
        <v>0</v>
      </c>
      <c r="AF26" s="88">
        <f>AF27+AF28+AF29</f>
        <v>0</v>
      </c>
      <c r="AG26" s="84">
        <f t="shared" si="20"/>
        <v>0</v>
      </c>
      <c r="AH26" s="88">
        <f>AH27+AH28+AH29</f>
        <v>0</v>
      </c>
      <c r="AI26" s="88">
        <f>AI27+AI28+AI29</f>
        <v>0</v>
      </c>
      <c r="AJ26" s="88">
        <f>AJ27+AJ28+AJ29</f>
        <v>0</v>
      </c>
      <c r="AK26" s="88">
        <f>AK27+AK28+AK29</f>
        <v>0</v>
      </c>
      <c r="AL26" s="84">
        <f t="shared" si="21"/>
        <v>0</v>
      </c>
      <c r="AM26" s="88">
        <f>AM27+AM28+AM29</f>
        <v>0</v>
      </c>
      <c r="AN26" s="88">
        <f>AN27+AN28+AN29</f>
        <v>0</v>
      </c>
      <c r="AO26" s="88">
        <f>AO27+AO28+AO29</f>
        <v>0</v>
      </c>
      <c r="AP26" s="88">
        <f>AP27+AP28+AP29</f>
        <v>0</v>
      </c>
      <c r="AQ26" s="84">
        <f t="shared" si="22"/>
        <v>0</v>
      </c>
      <c r="AR26" s="88">
        <f>AR27+AR28+AR29</f>
        <v>0</v>
      </c>
      <c r="AS26" s="88">
        <f>AS27+AS28+AS29</f>
        <v>0</v>
      </c>
      <c r="AT26" s="88">
        <f>AT27+AT28+AT29</f>
        <v>0</v>
      </c>
      <c r="AU26" s="88">
        <f>AU27+AU28+AU29</f>
        <v>0</v>
      </c>
      <c r="AV26" s="84">
        <f t="shared" si="23"/>
        <v>0</v>
      </c>
      <c r="AW26" s="88">
        <f>AW27+AW28+AW29</f>
        <v>0</v>
      </c>
      <c r="AX26" s="88">
        <f>AX27+AX28+AX29</f>
        <v>0</v>
      </c>
      <c r="AY26" s="88">
        <f>AY27+AY28+AY29</f>
        <v>0</v>
      </c>
      <c r="AZ26" s="88">
        <f>AZ27+AZ28+AZ29</f>
        <v>0</v>
      </c>
      <c r="BA26" s="84">
        <f t="shared" si="24"/>
        <v>0</v>
      </c>
      <c r="BB26" s="88">
        <f>BB27+BB28+BB29</f>
        <v>0</v>
      </c>
      <c r="BC26" s="88">
        <f>BC27+BC28+BC29</f>
        <v>0</v>
      </c>
      <c r="BD26" s="88">
        <f>BD27+BD28+BD29</f>
        <v>0</v>
      </c>
      <c r="BE26" s="88">
        <f>BE27+BE28+BE29</f>
        <v>0</v>
      </c>
      <c r="BF26" s="84">
        <f t="shared" si="25"/>
        <v>0</v>
      </c>
      <c r="BG26" s="88">
        <f>BG27+BG28+BG29</f>
        <v>0</v>
      </c>
      <c r="BH26" s="88">
        <f>BH27+BH28+BH29</f>
        <v>0</v>
      </c>
      <c r="BI26" s="88">
        <f>BI27+BI28+BI29</f>
        <v>0</v>
      </c>
      <c r="BJ26" s="88">
        <f>BJ27+BJ28+BJ29</f>
        <v>0</v>
      </c>
      <c r="BK26" s="86">
        <f t="shared" si="26"/>
        <v>0</v>
      </c>
      <c r="BL26" s="89">
        <f>BL27+BL28+BL29</f>
        <v>0</v>
      </c>
      <c r="BM26" s="89">
        <f>BM27+BM28+BM29</f>
        <v>0</v>
      </c>
      <c r="BN26" s="89">
        <f>BN27+BN28+BN29</f>
        <v>0</v>
      </c>
      <c r="BO26" s="89">
        <f>BO27+BO28+BO29</f>
        <v>0</v>
      </c>
      <c r="BP26" s="45"/>
      <c r="BQ26" s="46" t="s">
        <v>49</v>
      </c>
      <c r="BR26" s="39" t="s">
        <v>50</v>
      </c>
      <c r="BS26" s="52">
        <f t="shared" si="27"/>
        <v>0</v>
      </c>
      <c r="BT26" s="54">
        <f>BT27+BT28+BT29</f>
        <v>0</v>
      </c>
      <c r="BU26" s="54">
        <f>BU27+BU28+BU29</f>
        <v>0</v>
      </c>
      <c r="BV26" s="54">
        <f>BV27+BV28+BV29</f>
        <v>0</v>
      </c>
      <c r="BW26" s="54">
        <f>BW27+BW28+BW29</f>
        <v>0</v>
      </c>
    </row>
    <row r="27" spans="1:75" ht="14.25" customHeight="1">
      <c r="A27" s="83" t="s">
        <v>51</v>
      </c>
      <c r="B27" s="90"/>
      <c r="C27" s="84">
        <f t="shared" si="14"/>
        <v>0</v>
      </c>
      <c r="D27" s="85"/>
      <c r="E27" s="85"/>
      <c r="F27" s="85"/>
      <c r="G27" s="85"/>
      <c r="H27" s="84">
        <f t="shared" si="15"/>
        <v>0</v>
      </c>
      <c r="I27" s="85"/>
      <c r="J27" s="85"/>
      <c r="K27" s="85"/>
      <c r="L27" s="85"/>
      <c r="M27" s="84">
        <f t="shared" si="16"/>
        <v>0</v>
      </c>
      <c r="N27" s="85"/>
      <c r="O27" s="85"/>
      <c r="P27" s="85"/>
      <c r="Q27" s="85"/>
      <c r="R27" s="84">
        <f t="shared" si="17"/>
        <v>0</v>
      </c>
      <c r="S27" s="85"/>
      <c r="T27" s="85"/>
      <c r="U27" s="85"/>
      <c r="V27" s="85"/>
      <c r="W27" s="84">
        <f t="shared" si="18"/>
        <v>0</v>
      </c>
      <c r="X27" s="85"/>
      <c r="Y27" s="85"/>
      <c r="Z27" s="85"/>
      <c r="AA27" s="85"/>
      <c r="AB27" s="84">
        <f t="shared" si="19"/>
        <v>0</v>
      </c>
      <c r="AC27" s="85"/>
      <c r="AD27" s="85"/>
      <c r="AE27" s="85"/>
      <c r="AF27" s="85"/>
      <c r="AG27" s="84">
        <f t="shared" si="20"/>
        <v>0</v>
      </c>
      <c r="AH27" s="85"/>
      <c r="AI27" s="85"/>
      <c r="AJ27" s="85"/>
      <c r="AK27" s="85"/>
      <c r="AL27" s="84">
        <f t="shared" si="21"/>
        <v>0</v>
      </c>
      <c r="AM27" s="85"/>
      <c r="AN27" s="85"/>
      <c r="AO27" s="85"/>
      <c r="AP27" s="85"/>
      <c r="AQ27" s="84">
        <f t="shared" si="22"/>
        <v>0</v>
      </c>
      <c r="AR27" s="85"/>
      <c r="AS27" s="85"/>
      <c r="AT27" s="85"/>
      <c r="AU27" s="85"/>
      <c r="AV27" s="84">
        <f t="shared" si="23"/>
        <v>0</v>
      </c>
      <c r="AW27" s="85"/>
      <c r="AX27" s="85"/>
      <c r="AY27" s="85"/>
      <c r="AZ27" s="85"/>
      <c r="BA27" s="84">
        <f t="shared" si="24"/>
        <v>0</v>
      </c>
      <c r="BB27" s="85"/>
      <c r="BC27" s="85"/>
      <c r="BD27" s="85"/>
      <c r="BE27" s="85"/>
      <c r="BF27" s="84">
        <f t="shared" si="25"/>
        <v>0</v>
      </c>
      <c r="BG27" s="85"/>
      <c r="BH27" s="85"/>
      <c r="BI27" s="85"/>
      <c r="BJ27" s="85"/>
      <c r="BK27" s="86">
        <f t="shared" si="26"/>
        <v>0</v>
      </c>
      <c r="BL27" s="87"/>
      <c r="BM27" s="87"/>
      <c r="BN27" s="87"/>
      <c r="BO27" s="87"/>
      <c r="BP27" s="45"/>
      <c r="BQ27" s="51" t="s">
        <v>51</v>
      </c>
      <c r="BR27" s="58"/>
      <c r="BS27" s="52">
        <f t="shared" si="27"/>
        <v>0</v>
      </c>
      <c r="BT27" s="56"/>
      <c r="BU27" s="56"/>
      <c r="BV27" s="56"/>
      <c r="BW27" s="56"/>
    </row>
    <row r="28" spans="1:75" ht="14.25" customHeight="1">
      <c r="A28" s="83" t="s">
        <v>52</v>
      </c>
      <c r="B28" s="90"/>
      <c r="C28" s="84">
        <f t="shared" si="14"/>
        <v>0</v>
      </c>
      <c r="D28" s="85"/>
      <c r="E28" s="85"/>
      <c r="F28" s="85"/>
      <c r="G28" s="85"/>
      <c r="H28" s="84">
        <f t="shared" si="15"/>
        <v>0</v>
      </c>
      <c r="I28" s="85"/>
      <c r="J28" s="85"/>
      <c r="K28" s="85"/>
      <c r="L28" s="85"/>
      <c r="M28" s="84">
        <f t="shared" si="16"/>
        <v>0</v>
      </c>
      <c r="N28" s="85"/>
      <c r="O28" s="85"/>
      <c r="P28" s="85"/>
      <c r="Q28" s="85"/>
      <c r="R28" s="84">
        <f t="shared" si="17"/>
        <v>0</v>
      </c>
      <c r="S28" s="85"/>
      <c r="T28" s="85"/>
      <c r="U28" s="85"/>
      <c r="V28" s="85"/>
      <c r="W28" s="84">
        <f t="shared" si="18"/>
        <v>0</v>
      </c>
      <c r="X28" s="85"/>
      <c r="Y28" s="85"/>
      <c r="Z28" s="85"/>
      <c r="AA28" s="85"/>
      <c r="AB28" s="84">
        <f t="shared" si="19"/>
        <v>0</v>
      </c>
      <c r="AC28" s="85"/>
      <c r="AD28" s="85"/>
      <c r="AE28" s="85"/>
      <c r="AF28" s="85"/>
      <c r="AG28" s="84">
        <f t="shared" si="20"/>
        <v>0</v>
      </c>
      <c r="AH28" s="85"/>
      <c r="AI28" s="85"/>
      <c r="AJ28" s="85"/>
      <c r="AK28" s="85"/>
      <c r="AL28" s="84">
        <f t="shared" si="21"/>
        <v>0</v>
      </c>
      <c r="AM28" s="85"/>
      <c r="AN28" s="85"/>
      <c r="AO28" s="85"/>
      <c r="AP28" s="85"/>
      <c r="AQ28" s="84">
        <f t="shared" si="22"/>
        <v>0</v>
      </c>
      <c r="AR28" s="85"/>
      <c r="AS28" s="85"/>
      <c r="AT28" s="85"/>
      <c r="AU28" s="85"/>
      <c r="AV28" s="84">
        <f t="shared" si="23"/>
        <v>0</v>
      </c>
      <c r="AW28" s="85"/>
      <c r="AX28" s="85"/>
      <c r="AY28" s="85"/>
      <c r="AZ28" s="85"/>
      <c r="BA28" s="84">
        <f t="shared" si="24"/>
        <v>0</v>
      </c>
      <c r="BB28" s="85"/>
      <c r="BC28" s="85"/>
      <c r="BD28" s="85"/>
      <c r="BE28" s="85"/>
      <c r="BF28" s="84">
        <f t="shared" si="25"/>
        <v>0</v>
      </c>
      <c r="BG28" s="85"/>
      <c r="BH28" s="85"/>
      <c r="BI28" s="85"/>
      <c r="BJ28" s="85"/>
      <c r="BK28" s="86">
        <f t="shared" si="26"/>
        <v>0</v>
      </c>
      <c r="BL28" s="87"/>
      <c r="BM28" s="87"/>
      <c r="BN28" s="87"/>
      <c r="BO28" s="87"/>
      <c r="BP28" s="45"/>
      <c r="BQ28" s="51" t="s">
        <v>52</v>
      </c>
      <c r="BR28" s="55"/>
      <c r="BS28" s="52">
        <f t="shared" si="27"/>
        <v>0</v>
      </c>
      <c r="BT28" s="56"/>
      <c r="BU28" s="56"/>
      <c r="BV28" s="56"/>
      <c r="BW28" s="56"/>
    </row>
    <row r="29" spans="1:75" ht="14.25" customHeight="1">
      <c r="A29" s="83" t="s">
        <v>53</v>
      </c>
      <c r="B29" s="79"/>
      <c r="C29" s="84">
        <f t="shared" si="14"/>
        <v>0</v>
      </c>
      <c r="D29" s="85"/>
      <c r="E29" s="85"/>
      <c r="F29" s="85"/>
      <c r="G29" s="85"/>
      <c r="H29" s="84">
        <f t="shared" si="15"/>
        <v>0</v>
      </c>
      <c r="I29" s="85"/>
      <c r="J29" s="85"/>
      <c r="K29" s="85"/>
      <c r="L29" s="85"/>
      <c r="M29" s="84">
        <f t="shared" si="16"/>
        <v>0</v>
      </c>
      <c r="N29" s="85"/>
      <c r="O29" s="85"/>
      <c r="P29" s="85"/>
      <c r="Q29" s="85"/>
      <c r="R29" s="84">
        <f t="shared" si="17"/>
        <v>0</v>
      </c>
      <c r="S29" s="85"/>
      <c r="T29" s="85"/>
      <c r="U29" s="85"/>
      <c r="V29" s="85"/>
      <c r="W29" s="84">
        <f t="shared" si="18"/>
        <v>0</v>
      </c>
      <c r="X29" s="85"/>
      <c r="Y29" s="85"/>
      <c r="Z29" s="85"/>
      <c r="AA29" s="85"/>
      <c r="AB29" s="84">
        <f t="shared" si="19"/>
        <v>0</v>
      </c>
      <c r="AC29" s="85"/>
      <c r="AD29" s="85"/>
      <c r="AE29" s="85"/>
      <c r="AF29" s="85"/>
      <c r="AG29" s="84">
        <f t="shared" si="20"/>
        <v>0</v>
      </c>
      <c r="AH29" s="85"/>
      <c r="AI29" s="85"/>
      <c r="AJ29" s="85"/>
      <c r="AK29" s="85"/>
      <c r="AL29" s="84">
        <f t="shared" si="21"/>
        <v>0</v>
      </c>
      <c r="AM29" s="85"/>
      <c r="AN29" s="85"/>
      <c r="AO29" s="85"/>
      <c r="AP29" s="85"/>
      <c r="AQ29" s="84">
        <f t="shared" si="22"/>
        <v>0</v>
      </c>
      <c r="AR29" s="85"/>
      <c r="AS29" s="85"/>
      <c r="AT29" s="85"/>
      <c r="AU29" s="85"/>
      <c r="AV29" s="84">
        <f t="shared" si="23"/>
        <v>0</v>
      </c>
      <c r="AW29" s="85"/>
      <c r="AX29" s="85"/>
      <c r="AY29" s="85"/>
      <c r="AZ29" s="85"/>
      <c r="BA29" s="84">
        <f t="shared" si="24"/>
        <v>0</v>
      </c>
      <c r="BB29" s="85"/>
      <c r="BC29" s="85"/>
      <c r="BD29" s="85"/>
      <c r="BE29" s="85"/>
      <c r="BF29" s="84">
        <f t="shared" si="25"/>
        <v>0</v>
      </c>
      <c r="BG29" s="85"/>
      <c r="BH29" s="85"/>
      <c r="BI29" s="85"/>
      <c r="BJ29" s="85"/>
      <c r="BK29" s="86">
        <f t="shared" si="26"/>
        <v>0</v>
      </c>
      <c r="BL29" s="87"/>
      <c r="BM29" s="87"/>
      <c r="BN29" s="87"/>
      <c r="BO29" s="87"/>
      <c r="BP29" s="45"/>
      <c r="BQ29" s="51" t="s">
        <v>53</v>
      </c>
      <c r="BR29" s="49"/>
      <c r="BS29" s="52">
        <f t="shared" si="27"/>
        <v>0</v>
      </c>
      <c r="BT29" s="53"/>
      <c r="BU29" s="53"/>
      <c r="BV29" s="53"/>
      <c r="BW29" s="53"/>
    </row>
    <row r="30" spans="1:75" ht="14.25" customHeight="1">
      <c r="A30" s="92"/>
      <c r="B30" s="93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45"/>
      <c r="BQ30" s="26"/>
      <c r="BR30" s="27"/>
      <c r="BS30" s="26"/>
      <c r="BT30" s="26"/>
      <c r="BU30" s="26"/>
      <c r="BV30" s="26"/>
      <c r="BW30" s="26"/>
    </row>
    <row r="31" spans="1:75" ht="14.25" customHeight="1">
      <c r="A31" s="92" t="s">
        <v>54</v>
      </c>
      <c r="B31" s="93" t="s">
        <v>55</v>
      </c>
      <c r="C31" s="94">
        <f>SUM(D31:G31)</f>
        <v>48200.45609902099</v>
      </c>
      <c r="D31" s="94">
        <f>D32+D33</f>
        <v>0</v>
      </c>
      <c r="E31" s="94">
        <f>E32+E33</f>
        <v>0</v>
      </c>
      <c r="F31" s="94">
        <f>F32+F33</f>
        <v>11613.571099020981</v>
      </c>
      <c r="G31" s="94">
        <f>G32+G33</f>
        <v>36586.885</v>
      </c>
      <c r="H31" s="94">
        <f>SUM(I31:L31)</f>
        <v>42878.876404630835</v>
      </c>
      <c r="I31" s="94">
        <f>I32+I33</f>
        <v>0</v>
      </c>
      <c r="J31" s="94">
        <f>J32+J33</f>
        <v>0</v>
      </c>
      <c r="K31" s="94">
        <f>K32+K33</f>
        <v>9789.050404630838</v>
      </c>
      <c r="L31" s="94">
        <f>L32+L33</f>
        <v>33089.826</v>
      </c>
      <c r="M31" s="94">
        <f>SUM(N31:Q31)</f>
        <v>42955.2889411926</v>
      </c>
      <c r="N31" s="94">
        <f>N32+N33</f>
        <v>0</v>
      </c>
      <c r="O31" s="94">
        <f>O32+O33</f>
        <v>0</v>
      </c>
      <c r="P31" s="94">
        <f>P32+P33</f>
        <v>10174.357941192604</v>
      </c>
      <c r="Q31" s="94">
        <f>Q32+Q33</f>
        <v>32780.931</v>
      </c>
      <c r="R31" s="94">
        <f>SUM(S31:V31)</f>
        <v>37806.47816956657</v>
      </c>
      <c r="S31" s="94">
        <f>S32+S33</f>
        <v>0</v>
      </c>
      <c r="T31" s="94">
        <f>T32+T33</f>
        <v>0</v>
      </c>
      <c r="U31" s="94">
        <f>U32+U33</f>
        <v>9108.228169566572</v>
      </c>
      <c r="V31" s="94">
        <f>V32+V33</f>
        <v>28698.25</v>
      </c>
      <c r="W31" s="94">
        <f>SUM(X31:AA31)</f>
        <v>32905.309968862355</v>
      </c>
      <c r="X31" s="94">
        <f>X32+X33</f>
        <v>0</v>
      </c>
      <c r="Y31" s="94">
        <f>Y32+Y33</f>
        <v>0</v>
      </c>
      <c r="Z31" s="94">
        <f>Z32+Z33</f>
        <v>7388.294968862356</v>
      </c>
      <c r="AA31" s="94">
        <f>AA32+AA33</f>
        <v>25517.015</v>
      </c>
      <c r="AB31" s="94">
        <f>SUM(AC31:AF31)</f>
        <v>30997.55301906583</v>
      </c>
      <c r="AC31" s="94">
        <f>AC32+AC33</f>
        <v>0</v>
      </c>
      <c r="AD31" s="94">
        <f>AD32+AD33</f>
        <v>0</v>
      </c>
      <c r="AE31" s="94">
        <f>AE32+AE33</f>
        <v>6687.306019065825</v>
      </c>
      <c r="AF31" s="94">
        <f>AF32+AF33</f>
        <v>24310.247000000003</v>
      </c>
      <c r="AG31" s="94">
        <f>SUM(AH31:AK31)</f>
        <v>32357.45459546532</v>
      </c>
      <c r="AH31" s="94">
        <f>AH32+AH33</f>
        <v>0</v>
      </c>
      <c r="AI31" s="94">
        <f>AI32+AI33</f>
        <v>0</v>
      </c>
      <c r="AJ31" s="94">
        <f>AJ32+AJ33</f>
        <v>7253.435595465319</v>
      </c>
      <c r="AK31" s="94">
        <f>AK32+AK33</f>
        <v>25104.019</v>
      </c>
      <c r="AL31" s="94">
        <f>SUM(AM31:AP31)</f>
        <v>33205.51104499456</v>
      </c>
      <c r="AM31" s="94">
        <f>AM32+AM33</f>
        <v>0</v>
      </c>
      <c r="AN31" s="94">
        <f>AN32+AN33</f>
        <v>0</v>
      </c>
      <c r="AO31" s="94">
        <f>AO32+AO33</f>
        <v>7618.981044994557</v>
      </c>
      <c r="AP31" s="94">
        <f>AP32+AP33</f>
        <v>25586.53</v>
      </c>
      <c r="AQ31" s="94">
        <f>SUM(AR31:AU31)</f>
        <v>33679.504114220676</v>
      </c>
      <c r="AR31" s="94">
        <f>AR32+AR33</f>
        <v>0</v>
      </c>
      <c r="AS31" s="94">
        <f>AS32+AS33</f>
        <v>0</v>
      </c>
      <c r="AT31" s="94">
        <f>AT32+AT33</f>
        <v>7658.237114220679</v>
      </c>
      <c r="AU31" s="94">
        <f>AU32+AU33</f>
        <v>26021.267</v>
      </c>
      <c r="AV31" s="94">
        <f>SUM(AW31:AZ31)</f>
        <v>42414.57496064721</v>
      </c>
      <c r="AW31" s="94">
        <f>AW32+AW33</f>
        <v>0</v>
      </c>
      <c r="AX31" s="94">
        <f>AX32+AX33</f>
        <v>0</v>
      </c>
      <c r="AY31" s="94">
        <f>AY32+AY33</f>
        <v>9305.180960647207</v>
      </c>
      <c r="AZ31" s="94">
        <f>AZ32+AZ33</f>
        <v>33109.394</v>
      </c>
      <c r="BA31" s="94">
        <f>SUM(BB31:BE31)</f>
        <v>41588.28237357373</v>
      </c>
      <c r="BB31" s="94">
        <f>BB32+BB33</f>
        <v>0</v>
      </c>
      <c r="BC31" s="94">
        <f>BC32+BC33</f>
        <v>0</v>
      </c>
      <c r="BD31" s="94">
        <f>BD32+BD33</f>
        <v>10251.767373573733</v>
      </c>
      <c r="BE31" s="94">
        <f>BE32+BE33</f>
        <v>31336.515</v>
      </c>
      <c r="BF31" s="94">
        <f>SUM(BG31:BJ31)</f>
        <v>46107.07409399515</v>
      </c>
      <c r="BG31" s="94">
        <f>BG32+BG33</f>
        <v>0</v>
      </c>
      <c r="BH31" s="94">
        <f>BH32+BH33</f>
        <v>0</v>
      </c>
      <c r="BI31" s="94">
        <f>BI32+BI33</f>
        <v>10541.789093995149</v>
      </c>
      <c r="BJ31" s="94">
        <f>BJ32+BJ33</f>
        <v>35565.285</v>
      </c>
      <c r="BK31" s="94">
        <f>SUM(BL31:BO31)</f>
        <v>465096.25156559853</v>
      </c>
      <c r="BL31" s="94">
        <f>BL32+BL33</f>
        <v>0</v>
      </c>
      <c r="BM31" s="94">
        <f>BM32+BM33</f>
        <v>0</v>
      </c>
      <c r="BN31" s="94">
        <f>BN32+BN33</f>
        <v>107390.08756559851</v>
      </c>
      <c r="BO31" s="94">
        <f>BO32+BO33</f>
        <v>357706.16400000005</v>
      </c>
      <c r="BQ31" s="28" t="s">
        <v>54</v>
      </c>
      <c r="BR31" s="29" t="s">
        <v>55</v>
      </c>
      <c r="BS31" s="30">
        <f>SUM(BT31:BW31)</f>
        <v>103.59644761456698</v>
      </c>
      <c r="BT31" s="30">
        <f>BT32+BT33</f>
        <v>0</v>
      </c>
      <c r="BU31" s="30">
        <f>BU32+BU33</f>
        <v>0</v>
      </c>
      <c r="BV31" s="30">
        <f>BV32+BV33</f>
        <v>23.920277885198466</v>
      </c>
      <c r="BW31" s="30">
        <f>BW32+BW33</f>
        <v>79.67616972936851</v>
      </c>
    </row>
    <row r="32" spans="1:75" ht="14.25" customHeight="1">
      <c r="A32" s="92" t="s">
        <v>56</v>
      </c>
      <c r="B32" s="93" t="s">
        <v>57</v>
      </c>
      <c r="C32" s="94">
        <f>SUM(D32:G32)</f>
        <v>9176.325099020984</v>
      </c>
      <c r="D32" s="94">
        <f>IF((D4-D14)=0,0,D14/(D4-D14)*D33)</f>
        <v>0</v>
      </c>
      <c r="E32" s="94">
        <f>IF((E4-E14)=0,0,E14/(E4-E14)*E33)</f>
        <v>0</v>
      </c>
      <c r="F32" s="94">
        <f>IF((F4-F14)=0,0,F14/(F4-F14)*F33)</f>
        <v>828.6520990209807</v>
      </c>
      <c r="G32" s="94">
        <f>IF((G4-G14)=0,0,G14/(G4-G14)*G33)</f>
        <v>8347.673000000003</v>
      </c>
      <c r="H32" s="94">
        <f>SUM(I32:L32)</f>
        <v>5050.394404630838</v>
      </c>
      <c r="I32" s="94">
        <f>IF((I4-I14)=0,0,I14/(I4-I14)*I33)</f>
        <v>0</v>
      </c>
      <c r="J32" s="94">
        <f>IF((J4-J14)=0,0,J14/(J4-J14)*J33)</f>
        <v>0</v>
      </c>
      <c r="K32" s="94">
        <f>IF((K4-K14)=0,0,K14/(K4-K14)*K33)</f>
        <v>688.6224046308372</v>
      </c>
      <c r="L32" s="94">
        <f>IF((L4-L14)=0,0,L14/(L4-L14)*L33)</f>
        <v>4361.772000000001</v>
      </c>
      <c r="M32" s="94">
        <f>SUM(N32:Q32)</f>
        <v>6824.897941192603</v>
      </c>
      <c r="N32" s="94">
        <f>IF((N4-N14)=0,0,N14/(N4-N14)*N33)</f>
        <v>0</v>
      </c>
      <c r="O32" s="94">
        <f>IF((O4-O14)=0,0,O14/(O4-O14)*O33)</f>
        <v>0</v>
      </c>
      <c r="P32" s="94">
        <f>IF((P4-P14)=0,0,P14/(P4-P14)*P33)</f>
        <v>725.9399411926038</v>
      </c>
      <c r="Q32" s="94">
        <f>IF((Q4-Q14)=0,0,Q14/(Q4-Q14)*Q33)</f>
        <v>6098.957999999999</v>
      </c>
      <c r="R32" s="94">
        <f>SUM(S32:V32)</f>
        <v>3972.9151695665705</v>
      </c>
      <c r="S32" s="94">
        <f>IF((S4-S14)=0,0,S14/(S4-S14)*S33)</f>
        <v>0</v>
      </c>
      <c r="T32" s="94">
        <f>IF((T4-T14)=0,0,T14/(T4-T14)*T33)</f>
        <v>0</v>
      </c>
      <c r="U32" s="94">
        <f>IF((U4-U14)=0,0,U14/(U4-U14)*U33)</f>
        <v>620.2241695665704</v>
      </c>
      <c r="V32" s="94">
        <f>IF((V4-V14)=0,0,V14/(V4-V14)*V33)</f>
        <v>3352.6910000000003</v>
      </c>
      <c r="W32" s="94">
        <f>SUM(X32:AA32)</f>
        <v>3516.038968862355</v>
      </c>
      <c r="X32" s="94">
        <f>IF((X4-X14)=0,0,X14/(X4-X14)*X33)</f>
        <v>0</v>
      </c>
      <c r="Y32" s="94">
        <f>IF((Y4-Y14)=0,0,Y14/(Y4-Y14)*Y33)</f>
        <v>0</v>
      </c>
      <c r="Z32" s="94">
        <f>IF((Z4-Z14)=0,0,Z14/(Z4-Z14)*Z33)</f>
        <v>510.4199688623553</v>
      </c>
      <c r="AA32" s="94">
        <f>IF((AA4-AA14)=0,0,AA14/(AA4-AA14)*AA33)</f>
        <v>3005.6189999999997</v>
      </c>
      <c r="AB32" s="94">
        <f>SUM(AC32:AF32)</f>
        <v>2402.422019065825</v>
      </c>
      <c r="AC32" s="94">
        <f>IF((AC4-AC14)=0,0,AC14/(AC4-AC14)*AC33)</f>
        <v>0</v>
      </c>
      <c r="AD32" s="94">
        <f>IF((AD4-AD14)=0,0,AD14/(AD4-AD14)*AD33)</f>
        <v>0</v>
      </c>
      <c r="AE32" s="94">
        <f>IF((AE4-AE14)=0,0,AE14/(AE4-AE14)*AE33)</f>
        <v>434.21701906582507</v>
      </c>
      <c r="AF32" s="94">
        <f>IF((AF4-AF14)=0,0,AF14/(AF4-AF14)*AF33)</f>
        <v>1968.2050000000004</v>
      </c>
      <c r="AG32" s="94">
        <f>SUM(AH32:AK32)</f>
        <v>3037.1155954653204</v>
      </c>
      <c r="AH32" s="94">
        <f>IF((AH4-AH14)=0,0,AH14/(AH4-AH14)*AH33)</f>
        <v>0</v>
      </c>
      <c r="AI32" s="94">
        <f>IF((AI4-AI14)=0,0,AI14/(AI4-AI14)*AI33)</f>
        <v>0</v>
      </c>
      <c r="AJ32" s="94">
        <f>IF((AJ4-AJ14)=0,0,AJ14/(AJ4-AJ14)*AJ33)</f>
        <v>473.1535954653193</v>
      </c>
      <c r="AK32" s="94">
        <f>IF((AK4-AK14)=0,0,AK14/(AK4-AK14)*AK33)</f>
        <v>2563.962000000001</v>
      </c>
      <c r="AL32" s="94">
        <f>SUM(AM32:AP32)</f>
        <v>3682.4440449945573</v>
      </c>
      <c r="AM32" s="94">
        <f>IF((AM4-AM14)=0,0,AM14/(AM4-AM14)*AM33)</f>
        <v>0</v>
      </c>
      <c r="AN32" s="94">
        <f>IF((AN4-AN14)=0,0,AN14/(AN4-AN14)*AN33)</f>
        <v>0</v>
      </c>
      <c r="AO32" s="94">
        <f>IF((AO4-AO14)=0,0,AO14/(AO4-AO14)*AO33)</f>
        <v>512.3900449945568</v>
      </c>
      <c r="AP32" s="94">
        <f>IF((AP4-AP14)=0,0,AP14/(AP4-AP14)*AP33)</f>
        <v>3170.0540000000005</v>
      </c>
      <c r="AQ32" s="94">
        <f>SUM(AR32:AU32)</f>
        <v>1769.077114220679</v>
      </c>
      <c r="AR32" s="94">
        <f>IF((AR4-AR14)=0,0,AR14/(AR4-AR14)*AR33)</f>
        <v>0</v>
      </c>
      <c r="AS32" s="94">
        <f>IF((AS4-AS14)=0,0,AS14/(AS4-AS14)*AS33)</f>
        <v>0</v>
      </c>
      <c r="AT32" s="94">
        <f>IF((AT4-AT14)=0,0,AT14/(AT4-AT14)*AT33)</f>
        <v>544.7391142206793</v>
      </c>
      <c r="AU32" s="94">
        <f>IF((AU4-AU14)=0,0,AU14/(AU4-AU14)*AU33)</f>
        <v>1224.3379999999997</v>
      </c>
      <c r="AV32" s="94">
        <f>SUM(AW32:AZ32)</f>
        <v>6080.432960647206</v>
      </c>
      <c r="AW32" s="94">
        <f>IF((AW4-AW14)=0,0,AW14/(AW4-AW14)*AW33)</f>
        <v>0</v>
      </c>
      <c r="AX32" s="94">
        <f>IF((AX4-AX14)=0,0,AX14/(AX4-AX14)*AX33)</f>
        <v>0</v>
      </c>
      <c r="AY32" s="94">
        <f>IF((AY4-AY14)=0,0,AY14/(AY4-AY14)*AY33)</f>
        <v>657.9259606472074</v>
      </c>
      <c r="AZ32" s="94">
        <f>IF((AZ4-AZ14)=0,0,AZ14/(AZ4-AZ14)*AZ33)</f>
        <v>5422.506999999999</v>
      </c>
      <c r="BA32" s="94">
        <f>SUM(BB32:BE32)</f>
        <v>4408.123373573734</v>
      </c>
      <c r="BB32" s="94">
        <f>IF((BB4-BB14)=0,0,BB14/(BB4-BB14)*BB33)</f>
        <v>0</v>
      </c>
      <c r="BC32" s="94">
        <f>IF((BC4-BC14)=0,0,BC14/(BC4-BC14)*BC33)</f>
        <v>0</v>
      </c>
      <c r="BD32" s="94">
        <f>IF((BD4-BD14)=0,0,BD14/(BD4-BD14)*BD33)</f>
        <v>1222.873373573733</v>
      </c>
      <c r="BE32" s="94">
        <f>IF((BE4-BE14)=0,0,BE14/(BE4-BE14)*BE33)</f>
        <v>3185.250000000001</v>
      </c>
      <c r="BF32" s="94">
        <f>SUM(BG32:BJ32)</f>
        <v>5738.718093995149</v>
      </c>
      <c r="BG32" s="94">
        <f>IF((BG4-BG14)=0,0,BG14/(BG4-BG14)*BG33)</f>
        <v>0</v>
      </c>
      <c r="BH32" s="94">
        <f>IF((BH4-BH14)=0,0,BH14/(BH4-BH14)*BH33)</f>
        <v>0</v>
      </c>
      <c r="BI32" s="94">
        <f>IF((BI4-BI14)=0,0,BI14/(BI4-BI14)*BI33)</f>
        <v>1199.4160939951485</v>
      </c>
      <c r="BJ32" s="94">
        <f>IF((BJ4-BJ14)=0,0,BJ14/(BJ4-BJ14)*BJ33)</f>
        <v>4539.302</v>
      </c>
      <c r="BK32" s="94">
        <f>SUM(BL32:BO32)</f>
        <v>55658.79256559852</v>
      </c>
      <c r="BL32" s="94">
        <f>IF((BL4-BL14)=0,0,BL14/(BL4-BL14)*BL33)</f>
        <v>0</v>
      </c>
      <c r="BM32" s="94">
        <f>IF((BM4-BM14)=0,0,BM14/(BM4-BM14)*BM33)</f>
        <v>0</v>
      </c>
      <c r="BN32" s="94">
        <f>IF((BN4-BN14)=0,0,BN14/(BN4-BN14)*BN33)</f>
        <v>8418.461565598524</v>
      </c>
      <c r="BO32" s="94">
        <f>IF((BO4-BO14)=0,0,BO14/(BO4-BO14)*BO33)</f>
        <v>47240.33099999999</v>
      </c>
      <c r="BQ32" s="28" t="s">
        <v>56</v>
      </c>
      <c r="BR32" s="29" t="s">
        <v>57</v>
      </c>
      <c r="BS32" s="30">
        <f>SUM(BT32:BW32)</f>
        <v>12.397548182558968</v>
      </c>
      <c r="BT32" s="30">
        <f>IF((BT4-BT14)=0,0,BT14/(BT4-BT14)*BT33)</f>
        <v>0</v>
      </c>
      <c r="BU32" s="30">
        <f>IF((BU4-BU14)=0,0,BU14/(BU4-BU14)*BU33)</f>
        <v>0</v>
      </c>
      <c r="BV32" s="30">
        <f>IF((BV4-BV14)=0,0,BV14/(BV4-BV14)*BV33)</f>
        <v>1.875144574139326</v>
      </c>
      <c r="BW32" s="30">
        <f>IF((BW4-BW14)=0,0,BW14/(BW4-BW14)*BW33)</f>
        <v>10.52240360841964</v>
      </c>
    </row>
    <row r="33" spans="1:75" ht="14.25" customHeight="1">
      <c r="A33" s="95" t="s">
        <v>58</v>
      </c>
      <c r="B33" s="96" t="s">
        <v>59</v>
      </c>
      <c r="C33" s="97">
        <f>SUM(D33:G33)</f>
        <v>39024.131</v>
      </c>
      <c r="D33" s="97">
        <f>D26+D21+D17</f>
        <v>0</v>
      </c>
      <c r="E33" s="97">
        <f>E26+E21+E17</f>
        <v>0</v>
      </c>
      <c r="F33" s="97">
        <f>F26+F21+F17</f>
        <v>10784.919</v>
      </c>
      <c r="G33" s="97">
        <f>G26+G21+G17</f>
        <v>28239.212</v>
      </c>
      <c r="H33" s="97">
        <f>SUM(I33:L33)</f>
        <v>37828.482</v>
      </c>
      <c r="I33" s="97">
        <f>I26+I21+I17</f>
        <v>0</v>
      </c>
      <c r="J33" s="97">
        <f>J26+J21+J17</f>
        <v>0</v>
      </c>
      <c r="K33" s="97">
        <f>K26+K21+K17</f>
        <v>9100.428</v>
      </c>
      <c r="L33" s="97">
        <f>L26+L21+L17</f>
        <v>28728.054</v>
      </c>
      <c r="M33" s="97">
        <f>SUM(N33:Q33)</f>
        <v>36130.391</v>
      </c>
      <c r="N33" s="97">
        <f>N26+N21+N17</f>
        <v>0</v>
      </c>
      <c r="O33" s="97">
        <f>O26+O21+O17</f>
        <v>0</v>
      </c>
      <c r="P33" s="97">
        <f>P26+P21+P17</f>
        <v>9448.418</v>
      </c>
      <c r="Q33" s="97">
        <f>Q26+Q21+Q17</f>
        <v>26681.973</v>
      </c>
      <c r="R33" s="97">
        <f>SUM(S33:V33)</f>
        <v>33833.563</v>
      </c>
      <c r="S33" s="97">
        <f>S26+S21+S17</f>
        <v>0</v>
      </c>
      <c r="T33" s="97">
        <f>T26+T21+T17</f>
        <v>0</v>
      </c>
      <c r="U33" s="97">
        <f>U26+U21+U17</f>
        <v>8488.004</v>
      </c>
      <c r="V33" s="97">
        <f>V26+V21+V17</f>
        <v>25345.559</v>
      </c>
      <c r="W33" s="97">
        <f>SUM(X33:AA33)</f>
        <v>29389.271</v>
      </c>
      <c r="X33" s="97">
        <f>X26+X21+X17</f>
        <v>0</v>
      </c>
      <c r="Y33" s="97">
        <f>Y26+Y21+Y17</f>
        <v>0</v>
      </c>
      <c r="Z33" s="97">
        <f>Z26+Z21+Z17</f>
        <v>6877.875</v>
      </c>
      <c r="AA33" s="97">
        <f>AA26+AA21+AA17</f>
        <v>22511.396</v>
      </c>
      <c r="AB33" s="97">
        <f>SUM(AC33:AF33)</f>
        <v>28595.131</v>
      </c>
      <c r="AC33" s="97">
        <f>AC26+AC21+AC17</f>
        <v>0</v>
      </c>
      <c r="AD33" s="97">
        <f>AD26+AD21+AD17</f>
        <v>0</v>
      </c>
      <c r="AE33" s="97">
        <f>AE26+AE21+AE17</f>
        <v>6253.089</v>
      </c>
      <c r="AF33" s="97">
        <f>AF26+AF21+AF17</f>
        <v>22342.042</v>
      </c>
      <c r="AG33" s="97">
        <f>SUM(AH33:AK33)</f>
        <v>29320.339</v>
      </c>
      <c r="AH33" s="97">
        <f>AH26+AH21+AH17</f>
        <v>0</v>
      </c>
      <c r="AI33" s="97">
        <f>AI26+AI21+AI17</f>
        <v>0</v>
      </c>
      <c r="AJ33" s="97">
        <f>AJ26+AJ21+AJ17</f>
        <v>6780.282</v>
      </c>
      <c r="AK33" s="97">
        <f>AK26+AK21+AK17</f>
        <v>22540.057</v>
      </c>
      <c r="AL33" s="97">
        <f>SUM(AM33:AP33)</f>
        <v>29523.067</v>
      </c>
      <c r="AM33" s="97">
        <f>AM26+AM21+AM17</f>
        <v>0</v>
      </c>
      <c r="AN33" s="97">
        <f>AN26+AN21+AN17</f>
        <v>0</v>
      </c>
      <c r="AO33" s="97">
        <f>AO26+AO21+AO17</f>
        <v>7106.591</v>
      </c>
      <c r="AP33" s="97">
        <f>AP26+AP21+AP17</f>
        <v>22416.476</v>
      </c>
      <c r="AQ33" s="97">
        <f>SUM(AR33:AU33)</f>
        <v>31910.427</v>
      </c>
      <c r="AR33" s="97">
        <f>AR26+AR21+AR17</f>
        <v>0</v>
      </c>
      <c r="AS33" s="97">
        <f>AS26+AS21+AS17</f>
        <v>0</v>
      </c>
      <c r="AT33" s="97">
        <f>AT26+AT21+AT17</f>
        <v>7113.498</v>
      </c>
      <c r="AU33" s="97">
        <f>AU26+AU21+AU17</f>
        <v>24796.929</v>
      </c>
      <c r="AV33" s="97">
        <f>SUM(AW33:AZ33)</f>
        <v>36334.142</v>
      </c>
      <c r="AW33" s="97">
        <f>AW26+AW21+AW17</f>
        <v>0</v>
      </c>
      <c r="AX33" s="97">
        <f>AX26+AX21+AX17</f>
        <v>0</v>
      </c>
      <c r="AY33" s="97">
        <f>AY26+AY21+AY17</f>
        <v>8647.255</v>
      </c>
      <c r="AZ33" s="97">
        <f>AZ26+AZ21+AZ17</f>
        <v>27686.887</v>
      </c>
      <c r="BA33" s="97">
        <f>SUM(BB33:BE33)</f>
        <v>37180.159</v>
      </c>
      <c r="BB33" s="97">
        <f>BB26+BB21+BB17</f>
        <v>0</v>
      </c>
      <c r="BC33" s="97">
        <f>BC26+BC21+BC17</f>
        <v>0</v>
      </c>
      <c r="BD33" s="97">
        <f>BD26+BD21+BD17</f>
        <v>9028.894</v>
      </c>
      <c r="BE33" s="97">
        <f>BE26+BE21+BE17</f>
        <v>28151.265</v>
      </c>
      <c r="BF33" s="97">
        <f>SUM(BG33:BJ33)</f>
        <v>40368.356</v>
      </c>
      <c r="BG33" s="97">
        <f>BG26+BG21+BG17</f>
        <v>0</v>
      </c>
      <c r="BH33" s="97">
        <f>BH26+BH21+BH17</f>
        <v>0</v>
      </c>
      <c r="BI33" s="97">
        <f>BI26+BI21+BI17</f>
        <v>9342.373</v>
      </c>
      <c r="BJ33" s="97">
        <f>BJ26+BJ21+BJ17</f>
        <v>31025.983</v>
      </c>
      <c r="BK33" s="98">
        <f>SUM(BL33:BO33)</f>
        <v>409437.45900000003</v>
      </c>
      <c r="BL33" s="98">
        <f>BL26+BL21+BL17</f>
        <v>0</v>
      </c>
      <c r="BM33" s="98">
        <f>BM26+BM21+BM17</f>
        <v>0</v>
      </c>
      <c r="BN33" s="98">
        <f>BN26+BN21+BN17</f>
        <v>98971.62599999999</v>
      </c>
      <c r="BO33" s="98">
        <f>BO26+BO21+BO17</f>
        <v>310465.83300000004</v>
      </c>
      <c r="BQ33" s="25" t="s">
        <v>58</v>
      </c>
      <c r="BR33" s="31" t="s">
        <v>59</v>
      </c>
      <c r="BS33" s="32">
        <f>SUM(BT33:BW33)</f>
        <v>91.198899432008</v>
      </c>
      <c r="BT33" s="32">
        <f>BT26+BT21+BT17</f>
        <v>0</v>
      </c>
      <c r="BU33" s="32">
        <f>BU26+BU21+BU17</f>
        <v>0</v>
      </c>
      <c r="BV33" s="32">
        <f>BV26+BV21+BV17</f>
        <v>22.04513331105914</v>
      </c>
      <c r="BW33" s="32">
        <f>BW26+BW21+BW17</f>
        <v>69.15376612094887</v>
      </c>
    </row>
    <row r="34" spans="1:75" ht="12.75">
      <c r="A34" s="33"/>
      <c r="B34" s="34"/>
      <c r="C34" s="35">
        <f>C$9+C$10-C$14-C$16</f>
        <v>0</v>
      </c>
      <c r="D34" s="35">
        <f>D$9+D$10-D$14-D$16</f>
        <v>0</v>
      </c>
      <c r="E34" s="35">
        <f>E$9+E$10-E$14-E$16-F5</f>
        <v>-6.139089236967266E-12</v>
      </c>
      <c r="F34" s="35">
        <f>F5+F$9+F$10-F$14-F$16-G5</f>
        <v>0</v>
      </c>
      <c r="G34" s="35">
        <f>G5+G$9+G$10-G$14-G$16</f>
        <v>0</v>
      </c>
      <c r="H34" s="35">
        <f>H$9+H$10-H$14-H$16</f>
        <v>0</v>
      </c>
      <c r="I34" s="35">
        <f>I$9+I$10-I$14-I$16</f>
        <v>0</v>
      </c>
      <c r="J34" s="35">
        <f>J$9+J$10-J$14-J$16-K5</f>
        <v>-3.637978807091713E-12</v>
      </c>
      <c r="K34" s="35">
        <f>K5+K$9+K$10-K$14-K$16-L5</f>
        <v>0</v>
      </c>
      <c r="L34" s="35">
        <f>L5+L$9+L$10-L$14-L$16</f>
        <v>0</v>
      </c>
      <c r="M34" s="35">
        <f>M$9+M$10-M$14-M$16</f>
        <v>0</v>
      </c>
      <c r="N34" s="35">
        <f>N$9+N$10-N$14-N$16</f>
        <v>0</v>
      </c>
      <c r="O34" s="35">
        <f>O$9+O$10-O$14-O$16-P5</f>
        <v>-2.7284841053187847E-12</v>
      </c>
      <c r="P34" s="35">
        <f>P5+P$9+P$10-P$14-P$16-Q5</f>
        <v>0</v>
      </c>
      <c r="Q34" s="35">
        <f>Q5+Q$9+Q$10-Q$14-Q$16</f>
        <v>0</v>
      </c>
      <c r="R34" s="35">
        <f>R$9+R$10-R$14-R$16</f>
        <v>0</v>
      </c>
      <c r="S34" s="35">
        <f>S$9+S$10-S$14-S$16</f>
        <v>0</v>
      </c>
      <c r="T34" s="35">
        <f>T$9+T$10-T$14-T$16-U5</f>
        <v>0</v>
      </c>
      <c r="U34" s="35">
        <f>U5+U$9+U$10-U$14-U$16-V5</f>
        <v>0</v>
      </c>
      <c r="V34" s="35">
        <f>V5+V$9+V$10-V$14-V$16</f>
        <v>0</v>
      </c>
      <c r="W34" s="35">
        <f>W$9+W$10-W$14-W$16</f>
        <v>0</v>
      </c>
      <c r="X34" s="35">
        <f>X$9+X$10-X$14-X$16</f>
        <v>0</v>
      </c>
      <c r="Y34" s="35">
        <f>Y$9+Y$10-Y$14-Y$16-Z5</f>
        <v>0</v>
      </c>
      <c r="Z34" s="35">
        <f>Z5+Z$9+Z$10-Z$14-Z$16-AA5</f>
        <v>0</v>
      </c>
      <c r="AA34" s="35">
        <f>AA5+AA$9+AA$10-AA$14-AA$16</f>
        <v>0</v>
      </c>
      <c r="AB34" s="35">
        <f>AB$9+AB$10-AB$14-AB$16</f>
        <v>0</v>
      </c>
      <c r="AC34" s="35">
        <f>AC$9+AC$10-AC$14-AC$16</f>
        <v>0</v>
      </c>
      <c r="AD34" s="35">
        <f>AD$9+AD$10-AD$14-AD$16-AE5</f>
        <v>-3.865352482534945E-12</v>
      </c>
      <c r="AE34" s="35">
        <f>AE5+AE$9+AE$10-AE$14-AE$16-AF5</f>
        <v>0</v>
      </c>
      <c r="AF34" s="35">
        <f>AF5+AF$9+AF$10-AF$14-AF$16</f>
        <v>0</v>
      </c>
      <c r="AG34" s="35">
        <f>AG$9+AG$10-AG$14-AG$16</f>
        <v>0</v>
      </c>
      <c r="AH34" s="35">
        <f>AH$9+AH$10-AH$14-AH$16</f>
        <v>0</v>
      </c>
      <c r="AI34" s="35">
        <f>AI$9+AI$10-AI$14-AI$16-AJ5</f>
        <v>0</v>
      </c>
      <c r="AJ34" s="35">
        <f>AJ5+AJ$9+AJ$10-AJ$14-AJ$16-AK5</f>
        <v>0</v>
      </c>
      <c r="AK34" s="35">
        <f>AK5+AK$9+AK$10-AK$14-AK$16</f>
        <v>0</v>
      </c>
      <c r="AL34" s="35">
        <f>AL$9+AL$10-AL$14-AL$16</f>
        <v>0</v>
      </c>
      <c r="AM34" s="35">
        <f>AM$9+AM$10-AM$14-AM$16</f>
        <v>0</v>
      </c>
      <c r="AN34" s="35">
        <f>AN$9+AN$10-AN$14-AN$16-AO5</f>
        <v>5.002220859751105E-12</v>
      </c>
      <c r="AO34" s="35">
        <f>AO5+AO$9+AO$10-AO$14-AO$16-AP5</f>
        <v>0</v>
      </c>
      <c r="AP34" s="35">
        <f>AP5+AP$9+AP$10-AP$14-AP$16</f>
        <v>0</v>
      </c>
      <c r="AQ34" s="35">
        <f>AQ$9+AQ$10-AQ$14-AQ$16</f>
        <v>0</v>
      </c>
      <c r="AR34" s="35">
        <f>AR$9+AR$10-AR$14-AR$16</f>
        <v>0</v>
      </c>
      <c r="AS34" s="35">
        <f>AS$9+AS$10-AS$14-AS$16-AT5</f>
        <v>-2.5011104298755527E-12</v>
      </c>
      <c r="AT34" s="35">
        <f>AT5+AT$9+AT$10-AT$14-AT$16-AU5</f>
        <v>0</v>
      </c>
      <c r="AU34" s="35">
        <f>AU5+AU$9+AU$10-AU$14-AU$16</f>
        <v>0</v>
      </c>
      <c r="AV34" s="35">
        <f>AV$9+AV$10-AV$14-AV$16</f>
        <v>0</v>
      </c>
      <c r="AW34" s="35">
        <f>AW$9+AW$10-AW$14-AW$16</f>
        <v>0</v>
      </c>
      <c r="AX34" s="35">
        <f>AX$9+AX$10-AX$14-AX$16-AY5</f>
        <v>0</v>
      </c>
      <c r="AY34" s="35">
        <f>AY5+AY$9+AY$10-AY$14-AY$16-AZ5</f>
        <v>0</v>
      </c>
      <c r="AZ34" s="35">
        <f>AZ5+AZ$9+AZ$10-AZ$14-AZ$16</f>
        <v>0</v>
      </c>
      <c r="BA34" s="35">
        <f>BA$9+BA$10-BA$14-BA$16</f>
        <v>0</v>
      </c>
      <c r="BB34" s="35">
        <f>BB$9+BB$10-BB$14-BB$16</f>
        <v>0</v>
      </c>
      <c r="BC34" s="35">
        <f>BC$9+BC$10-BC$14-BC$16-BD5</f>
        <v>6.366462912410498E-12</v>
      </c>
      <c r="BD34" s="35">
        <f>BD5+BD$9+BD$10-BD$14-BD$16-BE5</f>
        <v>0</v>
      </c>
      <c r="BE34" s="35">
        <f>BE5+BE$9+BE$10-BE$14-BE$16</f>
        <v>0</v>
      </c>
      <c r="BF34" s="35">
        <f>BF$9+BF$10-BF$14-BF$16</f>
        <v>0</v>
      </c>
      <c r="BG34" s="35">
        <f>BG$9+BG$10-BG$14-BG$16</f>
        <v>0</v>
      </c>
      <c r="BH34" s="35">
        <f>BH$9+BH$10-BH$14-BH$16-BI5</f>
        <v>-5.002220859751105E-12</v>
      </c>
      <c r="BI34" s="35">
        <f>BI5+BI$9+BI$10-BI$14-BI$16-BJ5</f>
        <v>0</v>
      </c>
      <c r="BJ34" s="35">
        <f>BJ5+BJ$9+BJ$10-BJ$14-BJ$16</f>
        <v>0</v>
      </c>
      <c r="BK34" s="35">
        <f>BK$9+BK$10-BK$14-BK$16</f>
        <v>0</v>
      </c>
      <c r="BL34" s="35">
        <f>BL$9+BL$10-BL$14-BL$16</f>
        <v>0</v>
      </c>
      <c r="BM34" s="35">
        <f>BM$9+BM$10-BM$14-BM$16-BN5</f>
        <v>-6.548361852765083E-11</v>
      </c>
      <c r="BN34" s="35">
        <f>BN5+BN$9+BN$10-BN$14-BN$16-BO5</f>
        <v>0</v>
      </c>
      <c r="BO34" s="35">
        <f>BO5+BO$9+BO$10-BO$14-BO$16</f>
        <v>0</v>
      </c>
      <c r="BQ34" s="33"/>
      <c r="BR34" s="34"/>
      <c r="BS34" s="35">
        <f>BS$9+BS$10-BS$14-BS$16</f>
        <v>0</v>
      </c>
      <c r="BT34" s="35">
        <f>BT$9+BT$10-BT$14-BT$16</f>
        <v>0</v>
      </c>
      <c r="BU34" s="35">
        <f>BU$9+BU$10-BU$14-BU$16-BV5</f>
        <v>1.687538997430238E-14</v>
      </c>
      <c r="BV34" s="35">
        <f>BV5+BV$9+BV$10-BV$14-BV$16-BW5</f>
        <v>0</v>
      </c>
      <c r="BW34" s="35">
        <f>BW5+BW$9+BW$10-BW$14-BW$16</f>
        <v>0</v>
      </c>
    </row>
    <row r="35" spans="1:12" ht="12.75">
      <c r="A35" s="33"/>
      <c r="B35" s="34"/>
      <c r="C35" s="35"/>
      <c r="D35" s="35"/>
      <c r="E35" s="35"/>
      <c r="F35" s="35"/>
      <c r="G35" s="35"/>
      <c r="H35"/>
      <c r="I35"/>
      <c r="J35"/>
      <c r="K35"/>
      <c r="L35"/>
    </row>
    <row r="36" spans="1:12" ht="12.75">
      <c r="A36" s="33"/>
      <c r="B36" s="34"/>
      <c r="C36" s="35"/>
      <c r="D36" s="35"/>
      <c r="E36" s="35"/>
      <c r="F36" s="35"/>
      <c r="G36" s="35"/>
      <c r="H36"/>
      <c r="I36"/>
      <c r="J36"/>
      <c r="K36"/>
      <c r="L36"/>
    </row>
    <row r="37" spans="1:12" ht="27.75" customHeight="1">
      <c r="A37" s="36"/>
      <c r="B37" s="36"/>
      <c r="H37" s="35"/>
      <c r="I37" s="35"/>
      <c r="J37" s="35"/>
      <c r="K37" s="35"/>
      <c r="L37" s="35"/>
    </row>
  </sheetData>
  <sheetProtection selectLockedCells="1" selectUnlockedCells="1"/>
  <mergeCells count="15">
    <mergeCell ref="BK2:BO2"/>
    <mergeCell ref="BR1:BU1"/>
    <mergeCell ref="BS2:BW2"/>
    <mergeCell ref="AG2:AK2"/>
    <mergeCell ref="AL2:AP2"/>
    <mergeCell ref="AQ2:AU2"/>
    <mergeCell ref="AV2:AZ2"/>
    <mergeCell ref="BA2:BE2"/>
    <mergeCell ref="BF2:BJ2"/>
    <mergeCell ref="C2:G2"/>
    <mergeCell ref="H2:L2"/>
    <mergeCell ref="M2:Q2"/>
    <mergeCell ref="R2:V2"/>
    <mergeCell ref="W2:AA2"/>
    <mergeCell ref="AB2:AF2"/>
  </mergeCells>
  <printOptions horizontalCentered="1"/>
  <pageMargins left="0.3937007874015748" right="0.2755905511811024" top="0.1968503937007874" bottom="0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ГончароваНВ</cp:lastModifiedBy>
  <cp:lastPrinted>2015-06-04T05:39:10Z</cp:lastPrinted>
  <dcterms:modified xsi:type="dcterms:W3CDTF">2015-06-04T05:40:44Z</dcterms:modified>
  <cp:category/>
  <cp:version/>
  <cp:contentType/>
  <cp:contentStatus/>
</cp:coreProperties>
</file>